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BORY\2023 Infrastruktura\NGO\na stronę\"/>
    </mc:Choice>
  </mc:AlternateContent>
  <xr:revisionPtr revIDLastSave="0" documentId="8_{00CF43FD-F1A3-434B-A6B8-719F5FBC7D17}" xr6:coauthVersionLast="47" xr6:coauthVersionMax="47" xr10:uidLastSave="{00000000-0000-0000-0000-000000000000}"/>
  <bookViews>
    <workbookView xWindow="-108" yWindow="-108" windowWidth="23256" windowHeight="12576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<sst xmlns="http://schemas.openxmlformats.org/spreadsheetml/2006/main" count="1014" uniqueCount="561">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</sst>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27">
    <xf numFmtId="0" fontId="0" fillId="0" borderId="0" xfId="0"/>
    <xf numFmtId="0" fontId="6" fillId="0" borderId="0" xfId="1" applyFont="1"/>
    <xf numFmtId="0" fontId="13" fillId="0" borderId="0" xfId="7" applyFont="1"/>
    <xf numFmtId="0" fontId="14" fillId="0" borderId="0" xfId="7" applyFont="1"/>
    <xf numFmtId="0" fontId="15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9" fillId="0" borderId="8" xfId="7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/>
    <xf numFmtId="0" fontId="6" fillId="2" borderId="0" xfId="1" applyFont="1" applyFill="1"/>
    <xf numFmtId="0" fontId="4" fillId="0" borderId="8" xfId="7" applyFont="1" applyBorder="1" applyAlignment="1" applyProtection="1">
      <alignment vertical="center" wrapText="1"/>
      <protection locked="0"/>
    </xf>
    <xf numFmtId="0" fontId="25" fillId="0" borderId="5" xfId="1" quotePrefix="1" applyFont="1" applyBorder="1" applyAlignment="1">
      <alignment horizontal="center" vertical="center"/>
    </xf>
    <xf numFmtId="0" fontId="25" fillId="0" borderId="5" xfId="1" quotePrefix="1" applyFont="1" applyBorder="1" applyAlignment="1">
      <alignment horizontal="right" vertical="center"/>
    </xf>
    <xf numFmtId="0" fontId="9" fillId="0" borderId="0" xfId="1" applyFont="1" applyAlignment="1">
      <alignment wrapText="1"/>
    </xf>
    <xf numFmtId="0" fontId="6" fillId="0" borderId="0" xfId="1" applyFont="1" applyAlignment="1">
      <alignment vertical="center"/>
    </xf>
    <xf numFmtId="0" fontId="6" fillId="2" borderId="0" xfId="1" applyFont="1" applyFill="1" applyProtection="1">
      <protection locked="0"/>
    </xf>
    <xf numFmtId="0" fontId="9" fillId="0" borderId="8" xfId="7" applyFont="1" applyBorder="1" applyAlignment="1" applyProtection="1">
      <alignment horizontal="left" vertical="center" wrapText="1"/>
      <protection locked="0"/>
    </xf>
    <xf numFmtId="4" fontId="13" fillId="0" borderId="0" xfId="7" applyNumberFormat="1" applyFont="1"/>
    <xf numFmtId="1" fontId="9" fillId="0" borderId="8" xfId="7" applyNumberFormat="1" applyFont="1" applyBorder="1" applyAlignment="1">
      <alignment horizontal="center" vertical="center"/>
    </xf>
    <xf numFmtId="1" fontId="14" fillId="0" borderId="0" xfId="7" applyNumberFormat="1" applyFont="1" applyAlignment="1">
      <alignment vertical="center"/>
    </xf>
    <xf numFmtId="1" fontId="4" fillId="0" borderId="8" xfId="7" applyNumberFormat="1" applyFont="1" applyBorder="1" applyAlignment="1" applyProtection="1">
      <alignment horizontal="center" vertical="center"/>
      <protection locked="0"/>
    </xf>
    <xf numFmtId="1" fontId="4" fillId="0" borderId="8" xfId="7" applyNumberFormat="1" applyFont="1" applyBorder="1" applyAlignment="1" applyProtection="1">
      <alignment horizontal="center" vertical="center" wrapText="1"/>
      <protection locked="0"/>
    </xf>
    <xf numFmtId="1" fontId="13" fillId="0" borderId="0" xfId="7" applyNumberFormat="1" applyFont="1" applyAlignment="1">
      <alignment horizontal="center" vertical="center"/>
    </xf>
    <xf numFmtId="1" fontId="4" fillId="0" borderId="12" xfId="7" applyNumberFormat="1" applyFont="1" applyBorder="1" applyAlignment="1" applyProtection="1">
      <alignment horizontal="center" vertical="center" wrapText="1"/>
      <protection locked="0"/>
    </xf>
    <xf numFmtId="1" fontId="9" fillId="0" borderId="4" xfId="7" applyNumberFormat="1" applyFont="1" applyBorder="1" applyAlignment="1">
      <alignment horizontal="center" vertical="center"/>
    </xf>
    <xf numFmtId="4" fontId="4" fillId="0" borderId="8" xfId="7" applyNumberFormat="1" applyFont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center" vertical="center"/>
    </xf>
    <xf numFmtId="1" fontId="6" fillId="6" borderId="8" xfId="7" applyNumberFormat="1" applyFont="1" applyFill="1" applyBorder="1" applyAlignment="1">
      <alignment horizontal="center" vertical="center"/>
    </xf>
    <xf numFmtId="1" fontId="7" fillId="6" borderId="8" xfId="7" applyNumberFormat="1" applyFont="1" applyFill="1" applyBorder="1" applyAlignment="1">
      <alignment horizontal="center" vertical="center"/>
    </xf>
    <xf numFmtId="1" fontId="9" fillId="0" borderId="8" xfId="7" applyNumberFormat="1" applyFont="1" applyBorder="1" applyAlignment="1" applyProtection="1">
      <alignment horizontal="center" vertical="center" wrapText="1"/>
      <protection locked="0"/>
    </xf>
    <xf numFmtId="0" fontId="9" fillId="0" borderId="6" xfId="7" applyFont="1" applyBorder="1" applyAlignment="1">
      <alignment horizontal="left" vertical="center"/>
    </xf>
    <xf numFmtId="1" fontId="4" fillId="0" borderId="6" xfId="7" applyNumberFormat="1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/>
    </xf>
    <xf numFmtId="0" fontId="9" fillId="0" borderId="8" xfId="7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4" fillId="0" borderId="8" xfId="7" applyFont="1" applyBorder="1" applyAlignment="1" applyProtection="1">
      <alignment horizontal="center" vertical="center" wrapText="1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6" fillId="0" borderId="8" xfId="7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justify"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0" fontId="5" fillId="0" borderId="0" xfId="1"/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0" borderId="0" xfId="1" applyAlignment="1">
      <alignment horizontal="center" vertical="top"/>
    </xf>
    <xf numFmtId="0" fontId="5" fillId="0" borderId="0" xfId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23" fillId="0" borderId="0" xfId="1" applyFont="1" applyProtection="1">
      <protection locked="0"/>
    </xf>
    <xf numFmtId="0" fontId="6" fillId="0" borderId="0" xfId="1" applyFont="1" applyAlignment="1">
      <alignment horizontal="right" vertical="center" wrapText="1" indent="1"/>
    </xf>
    <xf numFmtId="0" fontId="25" fillId="0" borderId="6" xfId="1" applyFont="1" applyBorder="1" applyAlignment="1" applyProtection="1">
      <alignment horizontal="left" vertical="center"/>
      <protection locked="0"/>
    </xf>
    <xf numFmtId="170" fontId="6" fillId="0" borderId="0" xfId="1" applyNumberFormat="1" applyFont="1" applyAlignment="1">
      <alignment vertical="center"/>
    </xf>
    <xf numFmtId="49" fontId="25" fillId="0" borderId="9" xfId="1" applyNumberFormat="1" applyFont="1" applyBorder="1" applyAlignment="1">
      <alignment horizontal="right" vertical="center"/>
    </xf>
    <xf numFmtId="49" fontId="25" fillId="0" borderId="5" xfId="1" applyNumberFormat="1" applyFont="1" applyBorder="1" applyAlignment="1">
      <alignment horizontal="left" vertical="center"/>
    </xf>
    <xf numFmtId="49" fontId="25" fillId="0" borderId="5" xfId="1" quotePrefix="1" applyNumberFormat="1" applyFont="1" applyBorder="1" applyAlignment="1">
      <alignment horizontal="right" vertical="center"/>
    </xf>
    <xf numFmtId="49" fontId="25" fillId="0" borderId="5" xfId="1" quotePrefix="1" applyNumberFormat="1" applyFont="1" applyBorder="1" applyAlignment="1">
      <alignment horizontal="center" vertical="center"/>
    </xf>
    <xf numFmtId="49" fontId="25" fillId="0" borderId="6" xfId="1" applyNumberFormat="1" applyFont="1" applyBorder="1" applyAlignment="1">
      <alignment horizontal="left" vertical="center"/>
    </xf>
    <xf numFmtId="49" fontId="25" fillId="0" borderId="5" xfId="1" applyNumberFormat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Alignment="1">
      <alignment wrapText="1"/>
    </xf>
    <xf numFmtId="0" fontId="6" fillId="7" borderId="0" xfId="1" applyFont="1" applyFill="1" applyAlignment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/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5" fillId="7" borderId="0" xfId="1" applyFill="1"/>
    <xf numFmtId="0" fontId="5" fillId="7" borderId="0" xfId="1" applyFill="1" applyAlignment="1">
      <alignment vertical="center"/>
    </xf>
    <xf numFmtId="0" fontId="23" fillId="0" borderId="0" xfId="1" applyFont="1" applyAlignment="1">
      <alignment vertical="center"/>
    </xf>
    <xf numFmtId="0" fontId="14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5" fillId="0" borderId="8" xfId="1" applyBorder="1" applyAlignment="1">
      <alignment horizontal="center" vertical="center"/>
    </xf>
    <xf numFmtId="0" fontId="28" fillId="0" borderId="0" xfId="1" applyFont="1" applyAlignment="1">
      <alignment vertical="center" wrapText="1"/>
    </xf>
    <xf numFmtId="0" fontId="29" fillId="0" borderId="0" xfId="1" applyFont="1"/>
    <xf numFmtId="0" fontId="29" fillId="0" borderId="0" xfId="1" applyFont="1" applyAlignment="1">
      <alignment vertical="center" wrapText="1"/>
    </xf>
    <xf numFmtId="0" fontId="30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 wrapText="1"/>
    </xf>
    <xf numFmtId="166" fontId="30" fillId="0" borderId="0" xfId="1" applyNumberFormat="1" applyFont="1" applyAlignment="1">
      <alignment vertical="center"/>
    </xf>
    <xf numFmtId="0" fontId="30" fillId="5" borderId="0" xfId="7" applyFont="1" applyFill="1" applyAlignment="1">
      <alignment vertical="top"/>
    </xf>
    <xf numFmtId="0" fontId="30" fillId="0" borderId="0" xfId="1" applyFont="1" applyAlignment="1">
      <alignment horizontal="left" vertical="center"/>
    </xf>
    <xf numFmtId="0" fontId="31" fillId="0" borderId="0" xfId="1" applyFont="1"/>
    <xf numFmtId="0" fontId="31" fillId="0" borderId="0" xfId="1" applyFont="1" applyProtection="1">
      <protection locked="0"/>
    </xf>
    <xf numFmtId="0" fontId="30" fillId="5" borderId="0" xfId="7" applyFont="1" applyFill="1" applyAlignment="1">
      <alignment vertical="center"/>
    </xf>
    <xf numFmtId="0" fontId="32" fillId="0" borderId="0" xfId="7" applyFont="1" applyAlignment="1">
      <alignment vertical="center"/>
    </xf>
    <xf numFmtId="0" fontId="32" fillId="0" borderId="0" xfId="7" applyFont="1" applyAlignment="1" applyProtection="1">
      <alignment vertical="center"/>
      <protection locked="0"/>
    </xf>
    <xf numFmtId="0" fontId="33" fillId="0" borderId="0" xfId="7" applyFont="1" applyAlignment="1">
      <alignment vertical="center"/>
    </xf>
    <xf numFmtId="0" fontId="33" fillId="0" borderId="0" xfId="7" applyFont="1" applyAlignment="1" applyProtection="1">
      <alignment vertical="center"/>
      <protection locked="0"/>
    </xf>
    <xf numFmtId="0" fontId="34" fillId="0" borderId="0" xfId="1" applyFont="1"/>
    <xf numFmtId="0" fontId="30" fillId="0" borderId="0" xfId="1" applyFont="1" applyAlignment="1">
      <alignment horizontal="center"/>
    </xf>
    <xf numFmtId="0" fontId="30" fillId="0" borderId="0" xfId="1" applyFont="1" applyAlignment="1">
      <alignment vertical="top"/>
    </xf>
    <xf numFmtId="0" fontId="6" fillId="2" borderId="0" xfId="1" applyFont="1" applyFill="1" applyAlignment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Border="1" applyAlignment="1" applyProtection="1">
      <alignment horizontal="right" vertical="center" wrapText="1" indent="1"/>
      <protection locked="0"/>
    </xf>
    <xf numFmtId="0" fontId="9" fillId="0" borderId="8" xfId="7" applyFont="1" applyBorder="1" applyAlignment="1" applyProtection="1">
      <alignment horizontal="center" vertical="center"/>
      <protection locked="0"/>
    </xf>
    <xf numFmtId="0" fontId="7" fillId="0" borderId="5" xfId="7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/>
    </xf>
    <xf numFmtId="1" fontId="9" fillId="6" borderId="8" xfId="7" applyNumberFormat="1" applyFont="1" applyFill="1" applyBorder="1" applyAlignment="1">
      <alignment horizontal="center" vertical="center" wrapText="1"/>
    </xf>
    <xf numFmtId="0" fontId="4" fillId="0" borderId="5" xfId="7" applyFont="1" applyBorder="1" applyAlignment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0" fillId="0" borderId="0" xfId="1" applyFont="1" applyAlignment="1">
      <alignment horizontal="left" vertical="top"/>
    </xf>
    <xf numFmtId="49" fontId="6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justify" vertical="center" wrapText="1"/>
      <protection locked="0"/>
    </xf>
    <xf numFmtId="0" fontId="5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>
      <alignment horizontal="justify" vertical="center" wrapText="1"/>
    </xf>
    <xf numFmtId="0" fontId="9" fillId="0" borderId="5" xfId="7" applyFont="1" applyBorder="1" applyAlignment="1">
      <alignment horizontal="left" vertical="center"/>
    </xf>
    <xf numFmtId="0" fontId="9" fillId="0" borderId="4" xfId="7" applyFont="1" applyBorder="1" applyAlignment="1">
      <alignment horizontal="center" vertical="center" wrapText="1"/>
    </xf>
    <xf numFmtId="0" fontId="6" fillId="0" borderId="13" xfId="1" applyFont="1" applyBorder="1"/>
    <xf numFmtId="0" fontId="20" fillId="0" borderId="0" xfId="1" applyFont="1" applyAlignment="1">
      <alignment horizontal="center" vertical="center"/>
    </xf>
    <xf numFmtId="0" fontId="7" fillId="0" borderId="0" xfId="1" applyFont="1"/>
    <xf numFmtId="0" fontId="7" fillId="0" borderId="9" xfId="7" applyFont="1" applyBorder="1" applyAlignment="1">
      <alignment horizontal="left" vertical="center"/>
    </xf>
    <xf numFmtId="1" fontId="14" fillId="0" borderId="6" xfId="7" applyNumberFormat="1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 wrapText="1"/>
    </xf>
    <xf numFmtId="0" fontId="9" fillId="0" borderId="14" xfId="7" applyFont="1" applyBorder="1" applyAlignment="1">
      <alignment horizontal="center" vertical="center" wrapText="1"/>
    </xf>
    <xf numFmtId="0" fontId="4" fillId="0" borderId="13" xfId="7" applyFont="1" applyBorder="1" applyAlignment="1">
      <alignment vertical="center"/>
    </xf>
    <xf numFmtId="1" fontId="4" fillId="0" borderId="15" xfId="7" applyNumberFormat="1" applyFont="1" applyBorder="1" applyAlignment="1">
      <alignment horizontal="center" vertical="center"/>
    </xf>
    <xf numFmtId="1" fontId="6" fillId="6" borderId="7" xfId="7" applyNumberFormat="1" applyFont="1" applyFill="1" applyBorder="1" applyAlignment="1">
      <alignment horizontal="center" vertical="center"/>
    </xf>
    <xf numFmtId="0" fontId="9" fillId="0" borderId="13" xfId="7" applyFont="1" applyBorder="1" applyAlignment="1">
      <alignment horizontal="left" vertical="center"/>
    </xf>
    <xf numFmtId="1" fontId="6" fillId="0" borderId="15" xfId="7" applyNumberFormat="1" applyFont="1" applyBorder="1" applyAlignment="1">
      <alignment horizontal="center" vertical="center"/>
    </xf>
    <xf numFmtId="1" fontId="7" fillId="0" borderId="7" xfId="7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Border="1" applyAlignment="1">
      <alignment horizontal="left" vertical="center" wrapText="1"/>
    </xf>
    <xf numFmtId="1" fontId="9" fillId="0" borderId="4" xfId="7" applyNumberFormat="1" applyFont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Alignment="1">
      <alignment horizontal="center"/>
    </xf>
    <xf numFmtId="4" fontId="4" fillId="0" borderId="3" xfId="7" applyNumberFormat="1" applyFont="1" applyBorder="1" applyAlignment="1">
      <alignment horizontal="right" vertical="center"/>
    </xf>
    <xf numFmtId="1" fontId="7" fillId="0" borderId="1" xfId="7" applyNumberFormat="1" applyFont="1" applyBorder="1" applyAlignment="1">
      <alignment horizontal="center" vertical="center"/>
    </xf>
    <xf numFmtId="4" fontId="4" fillId="0" borderId="10" xfId="7" applyNumberFormat="1" applyFont="1" applyBorder="1" applyAlignment="1">
      <alignment horizontal="right" vertical="center"/>
    </xf>
    <xf numFmtId="4" fontId="4" fillId="0" borderId="16" xfId="7" applyNumberFormat="1" applyFont="1" applyBorder="1" applyAlignment="1" applyProtection="1">
      <alignment horizontal="right" vertical="center"/>
      <protection locked="0"/>
    </xf>
    <xf numFmtId="1" fontId="7" fillId="0" borderId="17" xfId="7" applyNumberFormat="1" applyFont="1" applyBorder="1" applyAlignment="1" applyProtection="1">
      <alignment horizontal="center" vertical="center"/>
      <protection locked="0"/>
    </xf>
    <xf numFmtId="0" fontId="5" fillId="0" borderId="8" xfId="1" applyBorder="1" applyAlignment="1">
      <alignment horizontal="center"/>
    </xf>
    <xf numFmtId="0" fontId="8" fillId="0" borderId="0" xfId="1" applyFont="1" applyAlignment="1">
      <alignment horizontal="center" vertical="center"/>
    </xf>
    <xf numFmtId="14" fontId="25" fillId="8" borderId="8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 vertical="center" wrapText="1"/>
    </xf>
    <xf numFmtId="49" fontId="25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justify" vertical="top" wrapText="1"/>
    </xf>
    <xf numFmtId="0" fontId="5" fillId="0" borderId="0" xfId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5" fillId="7" borderId="0" xfId="1" applyFill="1" applyAlignment="1" applyProtection="1">
      <alignment horizontal="center" vertical="center"/>
      <protection locked="0"/>
    </xf>
    <xf numFmtId="0" fontId="4" fillId="7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>
      <alignment horizontal="left" vertical="center"/>
    </xf>
    <xf numFmtId="0" fontId="5" fillId="0" borderId="0" xfId="1" applyAlignment="1">
      <alignment vertical="center" wrapText="1"/>
    </xf>
    <xf numFmtId="0" fontId="10" fillId="0" borderId="0" xfId="1" applyFont="1" applyAlignment="1">
      <alignment horizontal="center" vertical="top" wrapText="1"/>
    </xf>
    <xf numFmtId="0" fontId="6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justify" vertical="center" wrapText="1"/>
    </xf>
    <xf numFmtId="0" fontId="6" fillId="0" borderId="6" xfId="1" applyFont="1" applyBorder="1" applyAlignment="1">
      <alignment horizontal="justify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49" fontId="6" fillId="0" borderId="4" xfId="1" applyNumberFormat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wrapText="1"/>
    </xf>
    <xf numFmtId="14" fontId="25" fillId="0" borderId="8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 wrapText="1" indent="1"/>
    </xf>
    <xf numFmtId="0" fontId="6" fillId="0" borderId="0" xfId="1" applyFont="1" applyAlignment="1">
      <alignment horizontal="left" vertical="top" wrapText="1"/>
    </xf>
    <xf numFmtId="0" fontId="7" fillId="8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67" fontId="5" fillId="0" borderId="0" xfId="1" applyNumberForma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top"/>
    </xf>
    <xf numFmtId="0" fontId="6" fillId="0" borderId="8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168" fontId="5" fillId="0" borderId="0" xfId="1" applyNumberFormat="1" applyAlignment="1">
      <alignment horizontal="center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14" fontId="25" fillId="0" borderId="4" xfId="1" applyNumberFormat="1" applyFont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>
      <alignment wrapText="1"/>
    </xf>
    <xf numFmtId="0" fontId="26" fillId="0" borderId="0" xfId="1" applyFont="1" applyAlignment="1">
      <alignment horizontal="center" vertical="center" wrapText="1"/>
    </xf>
    <xf numFmtId="0" fontId="5" fillId="7" borderId="0" xfId="1" applyFill="1" applyAlignment="1">
      <alignment horizontal="center" vertical="center"/>
    </xf>
    <xf numFmtId="0" fontId="5" fillId="7" borderId="0" xfId="1" applyFill="1" applyProtection="1">
      <protection locked="0"/>
    </xf>
    <xf numFmtId="0" fontId="23" fillId="7" borderId="0" xfId="1" applyFont="1" applyFill="1"/>
    <xf numFmtId="0" fontId="5" fillId="7" borderId="0" xfId="1" applyFill="1" applyAlignment="1">
      <alignment wrapText="1"/>
    </xf>
    <xf numFmtId="0" fontId="6" fillId="7" borderId="0" xfId="1" applyFont="1" applyFill="1" applyAlignment="1">
      <alignment horizontal="center" wrapText="1"/>
    </xf>
    <xf numFmtId="165" fontId="6" fillId="7" borderId="0" xfId="1" applyNumberFormat="1" applyFont="1" applyFill="1" applyAlignment="1">
      <alignment horizontal="center" vertical="center" wrapText="1"/>
    </xf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center" vertical="center"/>
    </xf>
    <xf numFmtId="4" fontId="4" fillId="0" borderId="9" xfId="1" applyNumberFormat="1" applyFont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3" fontId="4" fillId="0" borderId="4" xfId="1" applyNumberFormat="1" applyFont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4" fillId="0" borderId="0" xfId="1" applyFont="1"/>
    <xf numFmtId="0" fontId="5" fillId="0" borderId="8" xfId="1" applyBorder="1" applyAlignment="1" applyProtection="1">
      <alignment horizontal="center" vertical="center"/>
      <protection locked="0"/>
    </xf>
    <xf numFmtId="0" fontId="17" fillId="0" borderId="0" xfId="1" applyFont="1" applyAlignment="1">
      <alignment vertical="top"/>
    </xf>
    <xf numFmtId="0" fontId="11" fillId="0" borderId="0" xfId="1" applyFont="1" applyAlignment="1">
      <alignment horizontal="left" vertical="top"/>
    </xf>
    <xf numFmtId="0" fontId="36" fillId="0" borderId="0" xfId="1" quotePrefix="1" applyFont="1" applyAlignment="1">
      <alignment horizontal="right" vertical="top"/>
    </xf>
    <xf numFmtId="0" fontId="5" fillId="0" borderId="0" xfId="1" applyAlignment="1">
      <alignment horizontal="center" vertical="top" wrapText="1"/>
    </xf>
    <xf numFmtId="0" fontId="5" fillId="0" borderId="0" xfId="1" applyAlignment="1">
      <alignment horizontal="left" vertical="center"/>
    </xf>
    <xf numFmtId="0" fontId="11" fillId="0" borderId="8" xfId="1" applyFont="1" applyBorder="1" applyAlignment="1" applyProtection="1">
      <alignment horizontal="left" vertical="center"/>
      <protection locked="0"/>
    </xf>
    <xf numFmtId="0" fontId="23" fillId="0" borderId="0" xfId="1" applyFont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justify" vertical="center"/>
    </xf>
    <xf numFmtId="4" fontId="6" fillId="0" borderId="5" xfId="1" applyNumberFormat="1" applyFont="1" applyBorder="1" applyAlignment="1">
      <alignment horizontal="right" vertical="center" wrapText="1" indent="8"/>
    </xf>
    <xf numFmtId="4" fontId="6" fillId="0" borderId="6" xfId="1" applyNumberFormat="1" applyFont="1" applyBorder="1" applyAlignment="1">
      <alignment horizontal="right" vertical="center" wrapText="1" indent="8"/>
    </xf>
    <xf numFmtId="0" fontId="6" fillId="0" borderId="1" xfId="1" applyFont="1" applyBorder="1" applyAlignment="1">
      <alignment horizontal="justify" vertical="center" wrapText="1"/>
    </xf>
    <xf numFmtId="0" fontId="40" fillId="0" borderId="0" xfId="1" applyFont="1"/>
    <xf numFmtId="0" fontId="6" fillId="0" borderId="0" xfId="1" quotePrefix="1" applyFont="1" applyAlignment="1">
      <alignment horizontal="left" vertical="center" wrapText="1"/>
    </xf>
    <xf numFmtId="0" fontId="6" fillId="0" borderId="0" xfId="1" quotePrefix="1" applyFont="1" applyAlignment="1" applyProtection="1">
      <alignment horizontal="left" vertical="center" wrapText="1"/>
      <protection locked="0"/>
    </xf>
    <xf numFmtId="0" fontId="40" fillId="0" borderId="0" xfId="1" applyFont="1" applyProtection="1">
      <protection locked="0"/>
    </xf>
    <xf numFmtId="0" fontId="5" fillId="0" borderId="0" xfId="1" applyAlignment="1">
      <alignment horizontal="left" wrapText="1"/>
    </xf>
    <xf numFmtId="0" fontId="5" fillId="0" borderId="0" xfId="1" applyAlignment="1">
      <alignment wrapText="1"/>
    </xf>
    <xf numFmtId="1" fontId="6" fillId="0" borderId="8" xfId="1" applyNumberFormat="1" applyFont="1" applyBorder="1" applyAlignment="1" applyProtection="1">
      <alignment horizontal="right" vertical="center" indent="2"/>
      <protection locked="0"/>
    </xf>
    <xf numFmtId="1" fontId="6" fillId="0" borderId="8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6" fillId="3" borderId="8" xfId="7" applyFont="1" applyFill="1" applyBorder="1" applyAlignment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5" fillId="0" borderId="13" xfId="1" applyBorder="1" applyAlignment="1">
      <alignment horizontal="center" vertical="center"/>
    </xf>
    <xf numFmtId="0" fontId="5" fillId="0" borderId="13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/>
    </xf>
    <xf numFmtId="0" fontId="7" fillId="0" borderId="8" xfId="1" applyFont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Border="1" applyAlignment="1" applyProtection="1">
      <alignment horizontal="center" vertical="center" wrapText="1"/>
      <protection locked="0"/>
    </xf>
    <xf numFmtId="4" fontId="6" fillId="0" borderId="8" xfId="1" applyNumberFormat="1" applyFont="1" applyBorder="1" applyAlignment="1" applyProtection="1">
      <alignment horizontal="right" vertical="center" wrapText="1"/>
      <protection locked="0"/>
    </xf>
    <xf numFmtId="0" fontId="23" fillId="0" borderId="2" xfId="1" applyFont="1" applyBorder="1"/>
    <xf numFmtId="0" fontId="23" fillId="0" borderId="2" xfId="1" applyFont="1" applyBorder="1" applyAlignment="1">
      <alignment wrapText="1"/>
    </xf>
    <xf numFmtId="0" fontId="23" fillId="0" borderId="2" xfId="1" applyFont="1" applyBorder="1" applyAlignment="1">
      <alignment horizontal="left"/>
    </xf>
    <xf numFmtId="0" fontId="23" fillId="0" borderId="2" xfId="1" applyFont="1" applyBorder="1" applyAlignment="1">
      <alignment horizontal="center" wrapText="1"/>
    </xf>
    <xf numFmtId="0" fontId="5" fillId="0" borderId="2" xfId="1" applyBorder="1" applyAlignment="1">
      <alignment wrapText="1"/>
    </xf>
    <xf numFmtId="0" fontId="5" fillId="0" borderId="2" xfId="1" applyBorder="1" applyAlignment="1">
      <alignment horizontal="center" wrapText="1"/>
    </xf>
    <xf numFmtId="0" fontId="42" fillId="0" borderId="0" xfId="1" applyFont="1"/>
    <xf numFmtId="0" fontId="23" fillId="0" borderId="0" xfId="1" applyFont="1" applyAlignment="1">
      <alignment wrapText="1"/>
    </xf>
    <xf numFmtId="0" fontId="23" fillId="0" borderId="0" xfId="1" applyFont="1" applyAlignment="1">
      <alignment horizontal="center" wrapText="1"/>
    </xf>
    <xf numFmtId="0" fontId="5" fillId="0" borderId="0" xfId="1" applyAlignment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2" borderId="3" xfId="1" applyFont="1" applyFill="1" applyBorder="1" applyAlignment="1">
      <alignment horizontal="justify" vertical="center" wrapText="1"/>
    </xf>
    <xf numFmtId="0" fontId="10" fillId="0" borderId="3" xfId="1" applyFont="1" applyBorder="1" applyAlignment="1">
      <alignment horizontal="justify" vertical="center" wrapText="1"/>
    </xf>
    <xf numFmtId="0" fontId="10" fillId="7" borderId="9" xfId="1" applyFont="1" applyFill="1" applyBorder="1" applyAlignment="1">
      <alignment horizontal="justify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3" fontId="4" fillId="0" borderId="8" xfId="1" quotePrefix="1" applyNumberFormat="1" applyFont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6" fontId="6" fillId="0" borderId="12" xfId="1" applyNumberFormat="1" applyFont="1" applyBorder="1" applyAlignment="1">
      <alignment horizontal="center" vertical="center"/>
    </xf>
    <xf numFmtId="0" fontId="5" fillId="0" borderId="2" xfId="1" applyBorder="1"/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left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justify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justify" vertical="center" wrapText="1"/>
    </xf>
    <xf numFmtId="0" fontId="10" fillId="0" borderId="0" xfId="1" applyFont="1" applyAlignment="1">
      <alignment horizontal="justify" vertical="top" wrapText="1"/>
    </xf>
    <xf numFmtId="0" fontId="5" fillId="0" borderId="0" xfId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11" fillId="0" borderId="0" xfId="1" applyFont="1" applyAlignment="1">
      <alignment horizontal="justify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Alignment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Border="1" applyAlignment="1" applyProtection="1">
      <alignment horizontal="left" vertical="center" wrapText="1"/>
      <protection locked="0"/>
    </xf>
    <xf numFmtId="0" fontId="6" fillId="5" borderId="0" xfId="7" applyFont="1" applyFill="1" applyAlignment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0" fontId="5" fillId="0" borderId="0" xfId="1" applyAlignment="1">
      <alignment horizontal="center" vertical="center" wrapText="1"/>
    </xf>
    <xf numFmtId="0" fontId="11" fillId="0" borderId="5" xfId="1" applyFont="1" applyBorder="1" applyAlignment="1">
      <alignment horizontal="left" vertical="center"/>
    </xf>
    <xf numFmtId="0" fontId="22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9" fillId="0" borderId="16" xfId="1" applyFont="1" applyBorder="1" applyAlignment="1">
      <alignment horizontal="center" wrapText="1"/>
    </xf>
    <xf numFmtId="0" fontId="9" fillId="0" borderId="13" xfId="1" applyFont="1" applyBorder="1" applyAlignment="1">
      <alignment horizontal="center" wrapText="1"/>
    </xf>
    <xf numFmtId="0" fontId="6" fillId="0" borderId="3" xfId="1" applyFont="1" applyBorder="1" applyAlignment="1" applyProtection="1">
      <alignment horizontal="justify" vertical="top" wrapText="1"/>
      <protection locked="0"/>
    </xf>
    <xf numFmtId="0" fontId="6" fillId="0" borderId="2" xfId="1" applyFont="1" applyBorder="1" applyAlignment="1" applyProtection="1">
      <alignment horizontal="justify" vertical="top" wrapText="1"/>
      <protection locked="0"/>
    </xf>
    <xf numFmtId="0" fontId="6" fillId="0" borderId="1" xfId="1" applyFont="1" applyBorder="1" applyAlignment="1" applyProtection="1">
      <alignment horizontal="justify" vertical="top" wrapText="1"/>
      <protection locked="0"/>
    </xf>
    <xf numFmtId="0" fontId="6" fillId="0" borderId="10" xfId="1" applyFont="1" applyBorder="1" applyAlignment="1" applyProtection="1">
      <alignment horizontal="justify" vertical="top" wrapText="1"/>
      <protection locked="0"/>
    </xf>
    <xf numFmtId="0" fontId="6" fillId="0" borderId="0" xfId="1" applyFont="1" applyAlignment="1" applyProtection="1">
      <alignment horizontal="justify" vertical="top" wrapText="1"/>
      <protection locked="0"/>
    </xf>
    <xf numFmtId="0" fontId="6" fillId="0" borderId="7" xfId="1" applyFont="1" applyBorder="1" applyAlignment="1" applyProtection="1">
      <alignment horizontal="justify" vertical="top" wrapText="1"/>
      <protection locked="0"/>
    </xf>
    <xf numFmtId="0" fontId="6" fillId="0" borderId="16" xfId="1" applyFont="1" applyBorder="1" applyAlignment="1" applyProtection="1">
      <alignment horizontal="justify" vertical="top" wrapText="1"/>
      <protection locked="0"/>
    </xf>
    <xf numFmtId="0" fontId="6" fillId="0" borderId="13" xfId="1" applyFont="1" applyBorder="1" applyAlignment="1" applyProtection="1">
      <alignment horizontal="justify" vertical="top" wrapText="1"/>
      <protection locked="0"/>
    </xf>
    <xf numFmtId="0" fontId="6" fillId="0" borderId="17" xfId="1" applyFont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Border="1" applyAlignment="1" applyProtection="1">
      <alignment horizontal="justify" vertical="top" wrapText="1"/>
      <protection locked="0"/>
    </xf>
    <xf numFmtId="171" fontId="6" fillId="0" borderId="13" xfId="1" applyNumberFormat="1" applyFont="1" applyBorder="1" applyAlignment="1" applyProtection="1">
      <alignment horizontal="justify" vertical="top" wrapText="1"/>
      <protection locked="0"/>
    </xf>
    <xf numFmtId="171" fontId="6" fillId="0" borderId="17" xfId="1" applyNumberFormat="1" applyFont="1" applyBorder="1" applyAlignment="1" applyProtection="1">
      <alignment horizontal="justify" vertical="top" wrapText="1"/>
      <protection locked="0"/>
    </xf>
    <xf numFmtId="49" fontId="6" fillId="0" borderId="16" xfId="1" applyNumberFormat="1" applyFont="1" applyBorder="1" applyAlignment="1" applyProtection="1">
      <alignment horizontal="justify" vertical="top" wrapText="1"/>
      <protection locked="0"/>
    </xf>
    <xf numFmtId="49" fontId="6" fillId="0" borderId="13" xfId="1" applyNumberFormat="1" applyFont="1" applyBorder="1" applyAlignment="1" applyProtection="1">
      <alignment horizontal="justify" vertical="top" wrapText="1"/>
      <protection locked="0"/>
    </xf>
    <xf numFmtId="49" fontId="6" fillId="0" borderId="17" xfId="1" applyNumberFormat="1" applyFont="1" applyBorder="1" applyAlignment="1" applyProtection="1">
      <alignment horizontal="justify" vertical="top" wrapText="1"/>
      <protection locked="0"/>
    </xf>
    <xf numFmtId="0" fontId="6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6" fillId="0" borderId="8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>
      <alignment horizontal="justify" vertical="center" wrapText="1"/>
    </xf>
    <xf numFmtId="49" fontId="6" fillId="0" borderId="10" xfId="1" applyNumberFormat="1" applyFont="1" applyBorder="1" applyAlignment="1" applyProtection="1">
      <alignment horizontal="justify" vertical="top" wrapText="1"/>
      <protection locked="0"/>
    </xf>
    <xf numFmtId="49" fontId="6" fillId="0" borderId="0" xfId="1" applyNumberFormat="1" applyFont="1" applyAlignment="1" applyProtection="1">
      <alignment horizontal="justify" vertical="top" wrapText="1"/>
      <protection locked="0"/>
    </xf>
    <xf numFmtId="49" fontId="6" fillId="0" borderId="7" xfId="1" applyNumberFormat="1" applyFont="1" applyBorder="1" applyAlignment="1" applyProtection="1">
      <alignment horizontal="justify" vertical="top" wrapText="1"/>
      <protection locked="0"/>
    </xf>
    <xf numFmtId="49" fontId="6" fillId="0" borderId="16" xfId="1" applyNumberFormat="1" applyFont="1" applyBorder="1" applyAlignment="1" applyProtection="1">
      <alignment horizontal="center" vertical="top" wrapText="1"/>
      <protection locked="0"/>
    </xf>
    <xf numFmtId="49" fontId="6" fillId="0" borderId="13" xfId="1" applyNumberFormat="1" applyFont="1" applyBorder="1" applyAlignment="1" applyProtection="1">
      <alignment horizontal="center" vertical="top" wrapText="1"/>
      <protection locked="0"/>
    </xf>
    <xf numFmtId="49" fontId="6" fillId="0" borderId="17" xfId="1" applyNumberFormat="1" applyFont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6" fillId="7" borderId="0" xfId="1" applyFont="1" applyFill="1" applyAlignment="1">
      <alignment vertical="center"/>
    </xf>
    <xf numFmtId="0" fontId="6" fillId="7" borderId="0" xfId="1" applyFont="1" applyFill="1" applyAlignment="1">
      <alignment vertical="center" wrapText="1"/>
    </xf>
    <xf numFmtId="169" fontId="5" fillId="0" borderId="9" xfId="1" applyNumberFormat="1" applyBorder="1" applyAlignment="1" applyProtection="1">
      <alignment horizontal="center" vertical="center"/>
      <protection locked="0"/>
    </xf>
    <xf numFmtId="169" fontId="5" fillId="0" borderId="6" xfId="1" applyNumberFormat="1" applyBorder="1" applyAlignment="1" applyProtection="1">
      <alignment horizontal="center" vertical="center"/>
      <protection locked="0"/>
    </xf>
    <xf numFmtId="168" fontId="5" fillId="0" borderId="9" xfId="1" applyNumberFormat="1" applyBorder="1" applyAlignment="1" applyProtection="1">
      <alignment horizontal="center" vertical="center"/>
      <protection locked="0"/>
    </xf>
    <xf numFmtId="168" fontId="5" fillId="0" borderId="6" xfId="1" applyNumberFormat="1" applyBorder="1" applyAlignment="1" applyProtection="1">
      <alignment horizontal="center" vertical="center"/>
      <protection locked="0"/>
    </xf>
    <xf numFmtId="0" fontId="6" fillId="0" borderId="16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16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6" fontId="6" fillId="0" borderId="9" xfId="1" applyNumberFormat="1" applyFont="1" applyBorder="1" applyAlignment="1" applyProtection="1">
      <alignment horizontal="right" vertical="center" indent="1"/>
      <protection locked="0"/>
    </xf>
    <xf numFmtId="166" fontId="6" fillId="0" borderId="6" xfId="1" applyNumberFormat="1" applyFont="1" applyBorder="1" applyAlignment="1" applyProtection="1">
      <alignment horizontal="right" vertical="center" indent="1"/>
      <protection locked="0"/>
    </xf>
    <xf numFmtId="0" fontId="27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166" fontId="6" fillId="0" borderId="9" xfId="1" applyNumberFormat="1" applyFont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Border="1" applyAlignment="1" applyProtection="1">
      <alignment horizontal="right" vertical="center" indent="1"/>
      <protection locked="0"/>
    </xf>
    <xf numFmtId="0" fontId="6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168" fontId="5" fillId="0" borderId="5" xfId="1" applyNumberForma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justify" vertical="center"/>
    </xf>
    <xf numFmtId="0" fontId="30" fillId="0" borderId="0" xfId="1" applyFont="1" applyAlignment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Border="1" applyAlignment="1">
      <alignment horizontal="center" vertical="center" wrapText="1"/>
    </xf>
    <xf numFmtId="1" fontId="25" fillId="0" borderId="6" xfId="1" applyNumberFormat="1" applyFont="1" applyBorder="1" applyAlignment="1">
      <alignment horizontal="center" vertical="center" wrapText="1"/>
    </xf>
    <xf numFmtId="168" fontId="5" fillId="0" borderId="9" xfId="1" applyNumberFormat="1" applyBorder="1" applyAlignment="1" applyProtection="1">
      <alignment horizontal="left" vertical="center"/>
      <protection locked="0"/>
    </xf>
    <xf numFmtId="168" fontId="5" fillId="0" borderId="6" xfId="1" applyNumberFormat="1" applyBorder="1" applyAlignment="1" applyProtection="1">
      <alignment horizontal="left" vertical="center"/>
      <protection locked="0"/>
    </xf>
    <xf numFmtId="17" fontId="10" fillId="0" borderId="2" xfId="1" applyNumberFormat="1" applyFont="1" applyBorder="1" applyAlignment="1">
      <alignment horizontal="left" vertical="top"/>
    </xf>
    <xf numFmtId="0" fontId="6" fillId="0" borderId="16" xfId="1" applyFont="1" applyBorder="1" applyAlignment="1" applyProtection="1">
      <alignment horizontal="center" vertical="top" wrapText="1"/>
      <protection locked="0"/>
    </xf>
    <xf numFmtId="0" fontId="6" fillId="0" borderId="17" xfId="1" applyFont="1" applyBorder="1" applyAlignment="1" applyProtection="1">
      <alignment horizontal="center" vertical="top" wrapText="1"/>
      <protection locked="0"/>
    </xf>
    <xf numFmtId="0" fontId="6" fillId="0" borderId="13" xfId="1" applyFont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>
      <alignment horizontal="left" vertical="top"/>
    </xf>
    <xf numFmtId="0" fontId="10" fillId="7" borderId="2" xfId="1" applyFont="1" applyFill="1" applyBorder="1" applyAlignment="1">
      <alignment horizontal="left" vertical="top"/>
    </xf>
    <xf numFmtId="0" fontId="10" fillId="7" borderId="1" xfId="1" applyFont="1" applyFill="1" applyBorder="1" applyAlignment="1">
      <alignment horizontal="left" vertical="top"/>
    </xf>
    <xf numFmtId="3" fontId="5" fillId="0" borderId="9" xfId="1" applyNumberFormat="1" applyBorder="1" applyAlignment="1" applyProtection="1">
      <alignment horizontal="center" vertical="center"/>
      <protection locked="0"/>
    </xf>
    <xf numFmtId="3" fontId="5" fillId="0" borderId="5" xfId="1" applyNumberFormat="1" applyBorder="1" applyAlignment="1" applyProtection="1">
      <alignment horizontal="center" vertical="center"/>
      <protection locked="0"/>
    </xf>
    <xf numFmtId="3" fontId="5" fillId="0" borderId="6" xfId="1" applyNumberFormat="1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vertical="center" wrapText="1"/>
    </xf>
    <xf numFmtId="0" fontId="10" fillId="7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49" fontId="25" fillId="0" borderId="9" xfId="1" applyNumberFormat="1" applyFont="1" applyBorder="1" applyAlignment="1" applyProtection="1">
      <alignment horizontal="center" vertical="center"/>
      <protection locked="0"/>
    </xf>
    <xf numFmtId="49" fontId="25" fillId="0" borderId="5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justify" vertical="center"/>
    </xf>
    <xf numFmtId="14" fontId="25" fillId="0" borderId="9" xfId="1" applyNumberFormat="1" applyFont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Border="1" applyAlignment="1" applyProtection="1">
      <alignment horizontal="center" vertical="center" wrapText="1"/>
      <protection locked="0"/>
    </xf>
    <xf numFmtId="0" fontId="7" fillId="7" borderId="0" xfId="1" applyFont="1" applyFill="1" applyAlignment="1">
      <alignment horizontal="left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right" vertical="center" wrapText="1" indent="1"/>
    </xf>
    <xf numFmtId="0" fontId="4" fillId="0" borderId="0" xfId="1" applyFont="1" applyAlignment="1">
      <alignment wrapText="1"/>
    </xf>
    <xf numFmtId="0" fontId="4" fillId="0" borderId="0" xfId="1" applyFont="1"/>
    <xf numFmtId="0" fontId="5" fillId="7" borderId="0" xfId="1" applyFill="1" applyAlignment="1">
      <alignment horizontal="right" wrapText="1"/>
    </xf>
    <xf numFmtId="0" fontId="4" fillId="0" borderId="8" xfId="1" applyFont="1" applyBorder="1" applyAlignment="1">
      <alignment horizontal="center" vertical="center" wrapText="1"/>
    </xf>
    <xf numFmtId="0" fontId="7" fillId="7" borderId="5" xfId="1" applyFont="1" applyFill="1" applyBorder="1" applyAlignment="1">
      <alignment horizontal="right" vertical="center" wrapText="1" indent="2"/>
    </xf>
    <xf numFmtId="0" fontId="7" fillId="7" borderId="6" xfId="1" applyFont="1" applyFill="1" applyBorder="1" applyAlignment="1">
      <alignment horizontal="right" vertical="center" wrapText="1" indent="2"/>
    </xf>
    <xf numFmtId="0" fontId="10" fillId="7" borderId="0" xfId="7" applyFont="1" applyFill="1" applyAlignment="1">
      <alignment horizontal="justify" vertical="center" wrapText="1"/>
    </xf>
    <xf numFmtId="0" fontId="6" fillId="0" borderId="5" xfId="7" applyFont="1" applyBorder="1" applyAlignment="1">
      <alignment horizontal="right" vertical="center"/>
    </xf>
    <xf numFmtId="0" fontId="7" fillId="0" borderId="3" xfId="7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1" xfId="18" applyFont="1" applyBorder="1" applyAlignment="1">
      <alignment horizontal="center" vertical="center" wrapText="1"/>
    </xf>
    <xf numFmtId="4" fontId="9" fillId="0" borderId="4" xfId="7" applyNumberFormat="1" applyFont="1" applyBorder="1" applyAlignment="1">
      <alignment horizontal="center" vertical="center" wrapText="1"/>
    </xf>
    <xf numFmtId="4" fontId="9" fillId="0" borderId="12" xfId="7" applyNumberFormat="1" applyFont="1" applyBorder="1" applyAlignment="1">
      <alignment horizontal="center" vertical="center" wrapText="1"/>
    </xf>
    <xf numFmtId="1" fontId="9" fillId="0" borderId="1" xfId="7" applyNumberFormat="1" applyFont="1" applyBorder="1" applyAlignment="1">
      <alignment horizontal="center" vertical="center" wrapText="1"/>
    </xf>
    <xf numFmtId="1" fontId="9" fillId="0" borderId="12" xfId="7" applyNumberFormat="1" applyFont="1" applyBorder="1" applyAlignment="1">
      <alignment horizontal="center" vertical="center" wrapText="1"/>
    </xf>
    <xf numFmtId="0" fontId="9" fillId="0" borderId="9" xfId="7" applyFont="1" applyBorder="1" applyAlignment="1">
      <alignment horizontal="right" vertical="center" wrapText="1"/>
    </xf>
    <xf numFmtId="0" fontId="9" fillId="0" borderId="6" xfId="7" applyFont="1" applyBorder="1" applyAlignment="1">
      <alignment horizontal="right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4" fillId="0" borderId="9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9" fillId="0" borderId="9" xfId="7" applyFont="1" applyBorder="1" applyAlignment="1">
      <alignment horizontal="right" vertical="center" indent="10"/>
    </xf>
    <xf numFmtId="0" fontId="9" fillId="0" borderId="5" xfId="7" applyFont="1" applyBorder="1" applyAlignment="1">
      <alignment horizontal="right" vertical="center" indent="10"/>
    </xf>
    <xf numFmtId="0" fontId="9" fillId="0" borderId="6" xfId="7" applyFont="1" applyBorder="1" applyAlignment="1">
      <alignment horizontal="right" vertical="center" indent="10"/>
    </xf>
    <xf numFmtId="0" fontId="9" fillId="0" borderId="9" xfId="7" applyFont="1" applyBorder="1" applyAlignment="1">
      <alignment horizontal="left" vertical="center"/>
    </xf>
    <xf numFmtId="0" fontId="9" fillId="0" borderId="5" xfId="7" applyFont="1" applyBorder="1" applyAlignment="1">
      <alignment horizontal="left" vertical="center"/>
    </xf>
    <xf numFmtId="0" fontId="18" fillId="0" borderId="9" xfId="7" applyFont="1" applyBorder="1" applyAlignment="1">
      <alignment horizontal="right" vertical="center" indent="20"/>
    </xf>
    <xf numFmtId="0" fontId="18" fillId="0" borderId="5" xfId="7" applyFont="1" applyBorder="1" applyAlignment="1">
      <alignment horizontal="right" vertical="center" indent="20"/>
    </xf>
    <xf numFmtId="0" fontId="18" fillId="0" borderId="6" xfId="7" applyFont="1" applyBorder="1" applyAlignment="1">
      <alignment horizontal="right" vertical="center" indent="20"/>
    </xf>
    <xf numFmtId="0" fontId="9" fillId="0" borderId="9" xfId="7" applyFont="1" applyBorder="1" applyAlignment="1">
      <alignment horizontal="left" vertical="center" wrapText="1"/>
    </xf>
    <xf numFmtId="0" fontId="9" fillId="0" borderId="5" xfId="7" applyFont="1" applyBorder="1" applyAlignment="1">
      <alignment horizontal="left" vertical="center" wrapText="1"/>
    </xf>
    <xf numFmtId="0" fontId="9" fillId="0" borderId="6" xfId="7" applyFont="1" applyBorder="1" applyAlignment="1">
      <alignment horizontal="left" vertic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7" borderId="9" xfId="7" applyFont="1" applyFill="1" applyBorder="1" applyAlignment="1">
      <alignment horizontal="center" vertical="center" wrapText="1"/>
    </xf>
    <xf numFmtId="0" fontId="9" fillId="7" borderId="5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justify" vertical="center" wrapText="1"/>
    </xf>
    <xf numFmtId="0" fontId="9" fillId="0" borderId="3" xfId="7" applyFont="1" applyBorder="1" applyAlignment="1">
      <alignment horizontal="right" vertical="center" wrapText="1"/>
    </xf>
    <xf numFmtId="0" fontId="9" fillId="0" borderId="1" xfId="7" applyFont="1" applyBorder="1" applyAlignment="1">
      <alignment horizontal="right" vertical="center" wrapText="1"/>
    </xf>
    <xf numFmtId="0" fontId="9" fillId="0" borderId="8" xfId="7" applyFont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>
      <alignment horizontal="justify" vertical="center" wrapText="1"/>
    </xf>
    <xf numFmtId="0" fontId="6" fillId="2" borderId="7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justify" vertical="center" wrapText="1"/>
    </xf>
    <xf numFmtId="0" fontId="10" fillId="2" borderId="11" xfId="1" applyFont="1" applyFill="1" applyBorder="1" applyAlignment="1">
      <alignment horizontal="justify" vertical="center" wrapText="1"/>
    </xf>
    <xf numFmtId="0" fontId="10" fillId="2" borderId="12" xfId="1" applyFont="1" applyFill="1" applyBorder="1" applyAlignment="1">
      <alignment horizontal="justify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justify" vertical="center" wrapText="1"/>
    </xf>
    <xf numFmtId="0" fontId="10" fillId="0" borderId="6" xfId="1" applyFont="1" applyBorder="1" applyAlignment="1">
      <alignment horizontal="justify" vertical="center" wrapText="1"/>
    </xf>
    <xf numFmtId="0" fontId="10" fillId="0" borderId="9" xfId="1" quotePrefix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justify" vertical="center" wrapText="1"/>
    </xf>
    <xf numFmtId="0" fontId="10" fillId="0" borderId="11" xfId="1" applyFont="1" applyBorder="1" applyAlignment="1">
      <alignment horizontal="justify" vertical="center" wrapText="1"/>
    </xf>
    <xf numFmtId="0" fontId="10" fillId="0" borderId="12" xfId="1" applyFont="1" applyBorder="1" applyAlignment="1">
      <alignment horizontal="justify" vertical="center" wrapText="1"/>
    </xf>
    <xf numFmtId="0" fontId="7" fillId="2" borderId="0" xfId="1" applyFont="1" applyFill="1" applyAlignment="1">
      <alignment horizontal="left" vertical="top" wrapText="1"/>
    </xf>
    <xf numFmtId="0" fontId="10" fillId="7" borderId="4" xfId="1" applyFont="1" applyFill="1" applyBorder="1" applyAlignment="1">
      <alignment horizontal="justify" vertical="center" wrapText="1"/>
    </xf>
    <xf numFmtId="0" fontId="10" fillId="7" borderId="11" xfId="1" applyFont="1" applyFill="1" applyBorder="1" applyAlignment="1">
      <alignment horizontal="justify" vertical="center" wrapText="1"/>
    </xf>
    <xf numFmtId="0" fontId="10" fillId="7" borderId="12" xfId="1" applyFont="1" applyFill="1" applyBorder="1" applyAlignment="1">
      <alignment horizontal="justify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6" xfId="1" quotePrefix="1" applyFont="1" applyBorder="1" applyAlignment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4" fillId="0" borderId="9" xfId="1" quotePrefix="1" applyFont="1" applyBorder="1" applyAlignment="1">
      <alignment horizontal="justify" vertical="center" wrapText="1"/>
    </xf>
    <xf numFmtId="0" fontId="4" fillId="0" borderId="6" xfId="1" applyFont="1" applyBorder="1" applyAlignment="1">
      <alignment horizontal="justify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17" fillId="0" borderId="14" xfId="1" applyFont="1" applyBorder="1" applyAlignment="1">
      <alignment horizontal="left" wrapText="1"/>
    </xf>
    <xf numFmtId="0" fontId="17" fillId="0" borderId="13" xfId="1" applyFont="1" applyBorder="1" applyAlignment="1">
      <alignment horizontal="left" wrapText="1"/>
    </xf>
    <xf numFmtId="0" fontId="17" fillId="0" borderId="15" xfId="1" applyFont="1" applyBorder="1" applyAlignment="1">
      <alignment horizontal="left" wrapText="1"/>
    </xf>
    <xf numFmtId="0" fontId="6" fillId="0" borderId="8" xfId="1" applyFont="1" applyBorder="1" applyAlignment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right" vertical="center" wrapText="1" indent="4"/>
    </xf>
    <xf numFmtId="0" fontId="6" fillId="0" borderId="5" xfId="1" applyFont="1" applyBorder="1" applyAlignment="1">
      <alignment horizontal="right" vertical="center" wrapText="1" indent="4"/>
    </xf>
    <xf numFmtId="0" fontId="6" fillId="0" borderId="6" xfId="1" applyFont="1" applyBorder="1" applyAlignment="1">
      <alignment horizontal="right" vertical="center" wrapText="1" indent="4"/>
    </xf>
    <xf numFmtId="0" fontId="10" fillId="0" borderId="0" xfId="1" applyFont="1" applyAlignment="1">
      <alignment horizontal="justify" vertical="top" wrapText="1"/>
    </xf>
    <xf numFmtId="0" fontId="5" fillId="0" borderId="0" xfId="1" applyAlignment="1">
      <alignment horizontal="justify" vertical="top" wrapText="1"/>
    </xf>
    <xf numFmtId="0" fontId="4" fillId="0" borderId="0" xfId="1" applyFont="1" applyAlignment="1">
      <alignment horizontal="justify" vertical="top" wrapText="1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justify" vertical="top"/>
    </xf>
    <xf numFmtId="0" fontId="6" fillId="0" borderId="0" xfId="1" applyFont="1" applyAlignment="1">
      <alignment horizontal="left" wrapText="1" indent="1"/>
    </xf>
    <xf numFmtId="0" fontId="10" fillId="0" borderId="0" xfId="1" applyFont="1" applyAlignment="1">
      <alignment horizontal="left" vertical="top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5" fillId="0" borderId="9" xfId="1" applyBorder="1" applyAlignment="1">
      <alignment horizontal="center"/>
    </xf>
    <xf numFmtId="0" fontId="5" fillId="0" borderId="6" xfId="1" applyBorder="1" applyAlignment="1">
      <alignment horizontal="center"/>
    </xf>
    <xf numFmtId="0" fontId="8" fillId="0" borderId="9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0" fontId="5" fillId="8" borderId="9" xfId="1" applyFill="1" applyBorder="1" applyAlignment="1" applyProtection="1">
      <alignment horizontal="left" vertical="center" wrapText="1" indent="1"/>
      <protection locked="0"/>
    </xf>
    <xf numFmtId="0" fontId="5" fillId="8" borderId="6" xfId="1" applyFill="1" applyBorder="1" applyAlignment="1" applyProtection="1">
      <alignment horizontal="left" vertical="center" wrapText="1" indent="1"/>
      <protection locked="0"/>
    </xf>
    <xf numFmtId="0" fontId="5" fillId="8" borderId="9" xfId="1" applyFill="1" applyBorder="1" applyAlignment="1" applyProtection="1">
      <alignment horizontal="left" vertical="center" indent="1"/>
      <protection locked="0"/>
    </xf>
    <xf numFmtId="0" fontId="5" fillId="8" borderId="6" xfId="1" applyFill="1" applyBorder="1" applyAlignment="1" applyProtection="1">
      <alignment horizontal="left" vertical="center" indent="1"/>
      <protection locked="0"/>
    </xf>
    <xf numFmtId="0" fontId="6" fillId="0" borderId="0" xfId="1" applyFont="1" applyAlignment="1">
      <alignment horizontal="left" vertical="center"/>
    </xf>
    <xf numFmtId="0" fontId="5" fillId="0" borderId="3" xfId="1" applyBorder="1" applyAlignment="1" applyProtection="1">
      <alignment horizontal="left" vertical="center" wrapText="1" indent="1"/>
      <protection locked="0"/>
    </xf>
    <xf numFmtId="0" fontId="5" fillId="0" borderId="1" xfId="1" applyBorder="1" applyAlignment="1" applyProtection="1">
      <alignment horizontal="left" vertical="center" wrapText="1" indent="1"/>
      <protection locked="0"/>
    </xf>
    <xf numFmtId="0" fontId="5" fillId="0" borderId="16" xfId="1" applyBorder="1" applyAlignment="1" applyProtection="1">
      <alignment horizontal="left" vertical="center" wrapText="1" indent="1"/>
      <protection locked="0"/>
    </xf>
    <xf numFmtId="0" fontId="5" fillId="0" borderId="17" xfId="1" applyBorder="1" applyAlignment="1" applyProtection="1">
      <alignment horizontal="left" vertical="center" wrapText="1" indent="1"/>
      <protection locked="0"/>
    </xf>
    <xf numFmtId="0" fontId="6" fillId="0" borderId="0" xfId="1" applyFont="1" applyAlignment="1">
      <alignment horizontal="left" vertical="top" wrapText="1" indent="1"/>
    </xf>
    <xf numFmtId="0" fontId="10" fillId="0" borderId="2" xfId="1" applyFont="1" applyBorder="1" applyAlignment="1">
      <alignment horizontal="center" vertical="center"/>
    </xf>
    <xf numFmtId="0" fontId="41" fillId="0" borderId="0" xfId="1" applyFont="1" applyAlignment="1">
      <alignment horizontal="center" wrapText="1"/>
    </xf>
    <xf numFmtId="0" fontId="5" fillId="0" borderId="13" xfId="1" applyBorder="1" applyAlignment="1" applyProtection="1">
      <alignment horizontal="justify" vertical="center" wrapText="1"/>
      <protection locked="0"/>
    </xf>
    <xf numFmtId="0" fontId="5" fillId="0" borderId="5" xfId="1" applyBorder="1" applyAlignment="1" applyProtection="1">
      <alignment horizontal="justify" vertical="center" wrapText="1"/>
      <protection locked="0"/>
    </xf>
    <xf numFmtId="0" fontId="40" fillId="0" borderId="9" xfId="1" applyFont="1" applyBorder="1" applyAlignment="1" applyProtection="1">
      <alignment horizontal="center" vertical="center"/>
      <protection locked="0"/>
    </xf>
    <xf numFmtId="0" fontId="40" fillId="0" borderId="5" xfId="1" applyFont="1" applyBorder="1" applyAlignment="1" applyProtection="1">
      <alignment horizontal="center" vertical="center"/>
      <protection locked="0"/>
    </xf>
    <xf numFmtId="0" fontId="40" fillId="0" borderId="6" xfId="1" applyFont="1" applyBorder="1" applyAlignment="1" applyProtection="1">
      <alignment horizontal="center" vertical="center"/>
      <protection locked="0"/>
    </xf>
    <xf numFmtId="0" fontId="5" fillId="0" borderId="9" xfId="1" applyBorder="1" applyAlignment="1">
      <alignment horizontal="center" wrapText="1"/>
    </xf>
    <xf numFmtId="0" fontId="5" fillId="0" borderId="5" xfId="1" applyBorder="1" applyAlignment="1">
      <alignment horizontal="center" wrapText="1"/>
    </xf>
    <xf numFmtId="0" fontId="5" fillId="0" borderId="6" xfId="1" applyBorder="1" applyAlignment="1">
      <alignment horizontal="center" wrapText="1"/>
    </xf>
    <xf numFmtId="166" fontId="6" fillId="0" borderId="9" xfId="1" applyNumberFormat="1" applyFont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Border="1" applyAlignment="1" applyProtection="1">
      <alignment horizontal="right" vertical="center" wrapText="1" indent="8"/>
      <protection locked="0"/>
    </xf>
    <xf numFmtId="0" fontId="6" fillId="0" borderId="9" xfId="1" applyFont="1" applyBorder="1" applyAlignment="1" applyProtection="1">
      <alignment horizontal="justify" vertical="center" wrapText="1"/>
      <protection locked="0"/>
    </xf>
    <xf numFmtId="0" fontId="6" fillId="0" borderId="5" xfId="1" applyFont="1" applyBorder="1" applyAlignment="1" applyProtection="1">
      <alignment horizontal="justify" vertical="center" wrapText="1"/>
      <protection locked="0"/>
    </xf>
    <xf numFmtId="0" fontId="6" fillId="0" borderId="6" xfId="1" applyFont="1" applyBorder="1" applyAlignment="1" applyProtection="1">
      <alignment horizontal="justify" vertical="center" wrapText="1"/>
      <protection locked="0"/>
    </xf>
    <xf numFmtId="0" fontId="6" fillId="0" borderId="9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35" fillId="0" borderId="0" xfId="1" applyFont="1" applyAlignment="1">
      <alignment horizontal="justify" vertical="center"/>
    </xf>
    <xf numFmtId="0" fontId="5" fillId="0" borderId="13" xfId="1" applyBorder="1" applyAlignment="1">
      <alignment horizontal="justify" vertical="center" wrapText="1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49" fontId="6" fillId="0" borderId="9" xfId="1" applyNumberFormat="1" applyFont="1" applyBorder="1" applyAlignment="1" applyProtection="1">
      <alignment horizontal="left" vertical="center"/>
      <protection locked="0"/>
    </xf>
    <xf numFmtId="49" fontId="6" fillId="0" borderId="6" xfId="1" applyNumberFormat="1" applyFont="1" applyBorder="1" applyAlignment="1" applyProtection="1">
      <alignment horizontal="left" vertical="center"/>
      <protection locked="0"/>
    </xf>
    <xf numFmtId="0" fontId="5" fillId="0" borderId="9" xfId="1" applyBorder="1" applyAlignment="1" applyProtection="1">
      <alignment horizontal="center" vertical="center"/>
      <protection locked="0"/>
    </xf>
    <xf numFmtId="0" fontId="5" fillId="0" borderId="6" xfId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23" fillId="0" borderId="9" xfId="1" applyFont="1" applyBorder="1" applyAlignment="1" applyProtection="1">
      <alignment horizontal="center"/>
      <protection locked="0"/>
    </xf>
    <xf numFmtId="0" fontId="23" fillId="0" borderId="5" xfId="1" applyFont="1" applyBorder="1" applyAlignment="1" applyProtection="1">
      <alignment horizontal="center"/>
      <protection locked="0"/>
    </xf>
    <xf numFmtId="0" fontId="23" fillId="0" borderId="6" xfId="1" applyFont="1" applyBorder="1" applyAlignment="1" applyProtection="1">
      <alignment horizontal="center"/>
      <protection locked="0"/>
    </xf>
    <xf numFmtId="0" fontId="10" fillId="0" borderId="0" xfId="1" applyFont="1" applyAlignment="1">
      <alignment horizontal="center" vertical="center" wrapText="1"/>
    </xf>
    <xf numFmtId="0" fontId="23" fillId="0" borderId="9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35" fillId="0" borderId="0" xfId="1" applyFont="1" applyAlignment="1">
      <alignment horizontal="left"/>
    </xf>
    <xf numFmtId="0" fontId="5" fillId="0" borderId="0" xfId="1" applyAlignment="1">
      <alignment horizontal="justify" vertical="center" wrapText="1"/>
    </xf>
    <xf numFmtId="0" fontId="5" fillId="0" borderId="0" xfId="1" applyAlignment="1">
      <alignment horizontal="center" vertical="center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7" fillId="0" borderId="0" xfId="1" applyFont="1" applyAlignment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4" style="1" customWidth="1"/>
    <col min="16" max="16" width="17" style="1" hidden="1" customWidth="1"/>
    <col min="17" max="16384" width="9.109375" style="1"/>
  </cols>
  <sheetData>
    <row r="1" spans="1:16" ht="9.9" customHeight="1">
      <c r="A1" s="172"/>
      <c r="B1" s="172"/>
      <c r="C1" s="46"/>
      <c r="D1" s="46"/>
      <c r="E1" s="46"/>
      <c r="F1" s="46"/>
      <c r="G1" s="46"/>
      <c r="H1" s="46"/>
      <c r="I1" s="46"/>
      <c r="J1" s="46"/>
    </row>
    <row r="2" spans="1:16" ht="15.75" customHeight="1">
      <c r="A2" s="336" t="s">
        <v>226</v>
      </c>
      <c r="B2" s="336"/>
      <c r="C2" s="336"/>
      <c r="D2" s="336"/>
      <c r="E2" s="336"/>
      <c r="F2" s="336"/>
      <c r="G2" s="336"/>
      <c r="H2" s="336"/>
      <c r="I2" s="336"/>
      <c r="J2" s="336"/>
      <c r="L2" s="135"/>
      <c r="M2" s="80" t="s">
        <v>224</v>
      </c>
    </row>
    <row r="3" spans="1:16" ht="66.75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134"/>
      <c r="L3" s="134"/>
      <c r="M3" s="134"/>
    </row>
    <row r="4" spans="1:16" ht="13.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9" t="s">
        <v>62</v>
      </c>
      <c r="L4" s="339"/>
      <c r="M4" s="339"/>
      <c r="N4" s="369" t="s">
        <v>66</v>
      </c>
      <c r="O4" s="369"/>
    </row>
    <row r="5" spans="1:16" ht="30.6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191" t="s">
        <v>227</v>
      </c>
      <c r="L5" s="414"/>
      <c r="M5" s="415"/>
      <c r="N5" s="369"/>
      <c r="O5" s="369"/>
    </row>
    <row r="6" spans="1:16" ht="6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L6" s="14"/>
    </row>
    <row r="7" spans="1:16" ht="24" customHeight="1">
      <c r="C7" s="56" t="s">
        <v>38</v>
      </c>
      <c r="D7" s="57"/>
      <c r="E7" s="58" t="s">
        <v>225</v>
      </c>
      <c r="F7" s="57"/>
      <c r="G7" s="57"/>
      <c r="H7" s="59" t="s">
        <v>39</v>
      </c>
      <c r="I7" s="60"/>
      <c r="K7" s="190"/>
      <c r="L7" s="340"/>
      <c r="M7" s="341"/>
    </row>
    <row r="8" spans="1:16" ht="9" customHeight="1">
      <c r="C8" s="339" t="s">
        <v>82</v>
      </c>
      <c r="D8" s="339"/>
      <c r="E8" s="339"/>
      <c r="F8" s="339"/>
      <c r="G8" s="339"/>
      <c r="H8" s="339"/>
      <c r="I8" s="339"/>
      <c r="J8" s="15"/>
      <c r="K8" s="173" t="s">
        <v>65</v>
      </c>
      <c r="L8" s="338" t="s">
        <v>63</v>
      </c>
      <c r="M8" s="338"/>
    </row>
    <row r="9" spans="1:16" ht="15.75" customHeight="1">
      <c r="C9" s="339"/>
      <c r="D9" s="339"/>
      <c r="E9" s="339"/>
      <c r="F9" s="339"/>
      <c r="G9" s="339"/>
      <c r="H9" s="339"/>
      <c r="I9" s="339"/>
      <c r="J9" s="15"/>
      <c r="K9" s="339" t="s">
        <v>64</v>
      </c>
      <c r="L9" s="339"/>
      <c r="M9" s="339"/>
    </row>
    <row r="10" spans="1:16" ht="20.100000000000001" customHeight="1">
      <c r="A10" s="337" t="s">
        <v>83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P10" s="1" t="str">
        <f>CONCATENATE(C7,D7,E7,F7,G7,H7,I7)</f>
        <v>UM- 6935 - UM/</v>
      </c>
    </row>
    <row r="11" spans="1:16" ht="18" customHeight="1">
      <c r="A11" s="136" t="s">
        <v>27</v>
      </c>
      <c r="B11" s="136"/>
    </row>
    <row r="12" spans="1:16" ht="29.25" customHeight="1">
      <c r="A12" s="15" t="s">
        <v>230</v>
      </c>
      <c r="L12" s="194" t="s">
        <v>233</v>
      </c>
    </row>
    <row r="13" spans="1:16" ht="26.1" customHeight="1">
      <c r="A13" s="371" t="s">
        <v>231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204"/>
    </row>
    <row r="14" spans="1:16" ht="12" customHeight="1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4" t="s">
        <v>233</v>
      </c>
    </row>
    <row r="15" spans="1:16" ht="26.1" customHeight="1">
      <c r="A15" s="123" t="s">
        <v>232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93" t="str">
        <f>IF(L13="x","","X")</f>
        <v>X</v>
      </c>
    </row>
    <row r="16" spans="1:16" ht="8.1" customHeight="1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95"/>
    </row>
    <row r="17" spans="1:16" ht="21.9" customHeight="1">
      <c r="A17" s="373" t="s">
        <v>228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2" t="s">
        <v>36</v>
      </c>
      <c r="M17" s="372"/>
    </row>
    <row r="18" spans="1:16" ht="21.9" customHeight="1">
      <c r="A18" s="374" t="s">
        <v>229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2" t="s">
        <v>36</v>
      </c>
      <c r="M18" s="372"/>
      <c r="O18" s="82"/>
    </row>
    <row r="19" spans="1:16" ht="21.9" customHeight="1">
      <c r="A19" s="374" t="s">
        <v>235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2" t="s">
        <v>36</v>
      </c>
      <c r="M19" s="372"/>
      <c r="O19" s="82"/>
    </row>
    <row r="20" spans="1:16" ht="21.9" customHeight="1">
      <c r="A20" s="374" t="s">
        <v>236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2" t="s">
        <v>36</v>
      </c>
      <c r="M20" s="372"/>
      <c r="O20" s="82"/>
    </row>
    <row r="21" spans="1:16" ht="21.9" customHeight="1">
      <c r="A21" s="374" t="s">
        <v>238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2"/>
      <c r="M21" s="372"/>
      <c r="O21" s="82"/>
    </row>
    <row r="22" spans="1:16" ht="21.75" customHeight="1">
      <c r="A22" s="375" t="s">
        <v>237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2" t="s">
        <v>36</v>
      </c>
      <c r="M22" s="372"/>
      <c r="O22" s="82"/>
    </row>
    <row r="23" spans="1:16" ht="21.9" customHeight="1">
      <c r="A23" s="374" t="s">
        <v>239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2" t="s">
        <v>36</v>
      </c>
      <c r="M23" s="372"/>
      <c r="O23" s="82"/>
    </row>
    <row r="24" spans="1:16" ht="21.9" customHeight="1">
      <c r="A24" s="374" t="s">
        <v>240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2" t="s">
        <v>36</v>
      </c>
      <c r="M24" s="372"/>
      <c r="O24" s="82"/>
    </row>
    <row r="25" spans="1:16" ht="6" customHeight="1">
      <c r="P25" s="1" t="s">
        <v>126</v>
      </c>
    </row>
    <row r="26" spans="1:16" ht="18" customHeight="1">
      <c r="A26" s="111" t="s">
        <v>234</v>
      </c>
      <c r="B26" s="111"/>
      <c r="P26" s="1" t="s">
        <v>36</v>
      </c>
    </row>
    <row r="27" spans="1:16" ht="15.9" customHeight="1">
      <c r="A27" s="123" t="s">
        <v>242</v>
      </c>
      <c r="B27" s="123"/>
      <c r="F27" s="205"/>
      <c r="G27" s="427"/>
      <c r="H27" s="428"/>
      <c r="I27" s="428"/>
      <c r="J27" s="429"/>
    </row>
    <row r="28" spans="1:16" ht="15.9" customHeight="1">
      <c r="A28" s="123" t="s">
        <v>94</v>
      </c>
      <c r="B28" s="123"/>
      <c r="F28" s="205"/>
      <c r="G28" s="378"/>
      <c r="H28" s="402"/>
      <c r="I28" s="402"/>
      <c r="J28" s="379"/>
      <c r="P28" s="1" t="s">
        <v>125</v>
      </c>
    </row>
    <row r="29" spans="1:16" s="15" customFormat="1" ht="15.9" customHeight="1">
      <c r="A29" s="15" t="s">
        <v>404</v>
      </c>
      <c r="K29" s="15" t="s">
        <v>243</v>
      </c>
      <c r="P29" s="15" t="s">
        <v>127</v>
      </c>
    </row>
    <row r="30" spans="1:16" ht="15.9" customHeight="1">
      <c r="A30" s="342"/>
      <c r="B30" s="343"/>
      <c r="C30" s="343"/>
      <c r="D30" s="343"/>
      <c r="E30" s="343"/>
      <c r="F30" s="343"/>
      <c r="G30" s="343"/>
      <c r="H30" s="343"/>
      <c r="I30" s="344"/>
      <c r="K30" s="376"/>
      <c r="L30" s="377"/>
      <c r="M30" s="196"/>
      <c r="P30" s="1" t="s">
        <v>128</v>
      </c>
    </row>
    <row r="31" spans="1:16" ht="15.75" customHeight="1">
      <c r="A31" s="345"/>
      <c r="B31" s="346"/>
      <c r="C31" s="346"/>
      <c r="D31" s="346"/>
      <c r="E31" s="346"/>
      <c r="F31" s="346"/>
      <c r="G31" s="346"/>
      <c r="H31" s="346"/>
      <c r="I31" s="347"/>
      <c r="K31" s="123" t="s">
        <v>95</v>
      </c>
      <c r="L31" s="123"/>
      <c r="P31" s="1" t="s">
        <v>129</v>
      </c>
    </row>
    <row r="32" spans="1:16" ht="15.9" customHeight="1">
      <c r="A32" s="345"/>
      <c r="B32" s="346"/>
      <c r="C32" s="346"/>
      <c r="D32" s="346"/>
      <c r="E32" s="346"/>
      <c r="F32" s="346"/>
      <c r="G32" s="346"/>
      <c r="H32" s="346"/>
      <c r="I32" s="347"/>
      <c r="K32" s="378"/>
      <c r="L32" s="379"/>
      <c r="P32" s="1" t="s">
        <v>130</v>
      </c>
    </row>
    <row r="33" spans="1:16" ht="15.9" customHeight="1">
      <c r="A33" s="348"/>
      <c r="B33" s="349"/>
      <c r="C33" s="349"/>
      <c r="D33" s="349"/>
      <c r="E33" s="349"/>
      <c r="F33" s="349"/>
      <c r="G33" s="349"/>
      <c r="H33" s="349"/>
      <c r="I33" s="350"/>
      <c r="K33" s="15"/>
      <c r="L33" s="15"/>
    </row>
    <row r="34" spans="1:16" s="15" customFormat="1" ht="24" customHeight="1">
      <c r="A34" s="430" t="s">
        <v>246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P34" s="15" t="s">
        <v>36</v>
      </c>
    </row>
    <row r="35" spans="1:16" ht="9.9" customHeight="1">
      <c r="A35" s="333" t="s">
        <v>84</v>
      </c>
      <c r="B35" s="334"/>
      <c r="C35" s="334"/>
      <c r="D35" s="335"/>
      <c r="E35" s="333" t="s">
        <v>85</v>
      </c>
      <c r="F35" s="334"/>
      <c r="G35" s="334"/>
      <c r="H35" s="334"/>
      <c r="I35" s="335"/>
      <c r="J35" s="333" t="s">
        <v>86</v>
      </c>
      <c r="K35" s="335"/>
      <c r="L35" s="333" t="s">
        <v>87</v>
      </c>
      <c r="M35" s="335"/>
      <c r="P35" s="1" t="s">
        <v>222</v>
      </c>
    </row>
    <row r="36" spans="1:16" ht="15" customHeight="1">
      <c r="A36" s="380" t="s">
        <v>49</v>
      </c>
      <c r="B36" s="381"/>
      <c r="C36" s="381"/>
      <c r="D36" s="382"/>
      <c r="E36" s="383" t="s">
        <v>36</v>
      </c>
      <c r="F36" s="384"/>
      <c r="G36" s="384"/>
      <c r="H36" s="384"/>
      <c r="I36" s="385"/>
      <c r="J36" s="348"/>
      <c r="K36" s="350"/>
      <c r="L36" s="348"/>
      <c r="M36" s="350"/>
      <c r="P36" s="1" t="s">
        <v>223</v>
      </c>
    </row>
    <row r="37" spans="1:16" ht="9.9" customHeight="1">
      <c r="A37" s="333" t="s">
        <v>88</v>
      </c>
      <c r="B37" s="334"/>
      <c r="C37" s="334"/>
      <c r="D37" s="335"/>
      <c r="E37" s="333" t="s">
        <v>89</v>
      </c>
      <c r="F37" s="334"/>
      <c r="G37" s="334"/>
      <c r="H37" s="334"/>
      <c r="I37" s="335"/>
      <c r="J37" s="333" t="s">
        <v>90</v>
      </c>
      <c r="K37" s="335"/>
      <c r="L37" s="333" t="s">
        <v>91</v>
      </c>
      <c r="M37" s="335"/>
    </row>
    <row r="38" spans="1:16" ht="15" customHeight="1">
      <c r="A38" s="353"/>
      <c r="B38" s="354"/>
      <c r="C38" s="354"/>
      <c r="D38" s="355"/>
      <c r="E38" s="356"/>
      <c r="F38" s="357"/>
      <c r="G38" s="357"/>
      <c r="H38" s="357"/>
      <c r="I38" s="358"/>
      <c r="J38" s="356"/>
      <c r="K38" s="358"/>
      <c r="L38" s="356"/>
      <c r="M38" s="358"/>
    </row>
    <row r="39" spans="1:16" ht="9.9" customHeight="1">
      <c r="A39" s="333" t="s">
        <v>92</v>
      </c>
      <c r="B39" s="334"/>
      <c r="C39" s="334"/>
      <c r="D39" s="335"/>
      <c r="E39" s="333" t="s">
        <v>93</v>
      </c>
      <c r="F39" s="334"/>
      <c r="G39" s="334"/>
      <c r="H39" s="334"/>
      <c r="I39" s="335"/>
      <c r="J39" s="333" t="s">
        <v>244</v>
      </c>
      <c r="K39" s="334"/>
      <c r="L39" s="334"/>
      <c r="M39" s="335"/>
    </row>
    <row r="40" spans="1:16" ht="15" customHeight="1">
      <c r="A40" s="363"/>
      <c r="B40" s="364"/>
      <c r="C40" s="364"/>
      <c r="D40" s="365"/>
      <c r="E40" s="356"/>
      <c r="F40" s="357"/>
      <c r="G40" s="357"/>
      <c r="H40" s="357"/>
      <c r="I40" s="358"/>
      <c r="J40" s="366"/>
      <c r="K40" s="367"/>
      <c r="L40" s="367"/>
      <c r="M40" s="368"/>
    </row>
    <row r="41" spans="1:16" ht="9.9" customHeight="1">
      <c r="A41" s="333" t="s">
        <v>528</v>
      </c>
      <c r="B41" s="334"/>
      <c r="C41" s="334"/>
      <c r="D41" s="334"/>
      <c r="E41" s="334"/>
      <c r="F41" s="334"/>
      <c r="G41" s="334"/>
      <c r="H41" s="334"/>
      <c r="I41" s="335"/>
      <c r="J41" s="333" t="s">
        <v>529</v>
      </c>
      <c r="K41" s="335"/>
      <c r="L41" s="334" t="s">
        <v>530</v>
      </c>
      <c r="M41" s="335"/>
    </row>
    <row r="42" spans="1:16" ht="15" customHeight="1">
      <c r="A42" s="348"/>
      <c r="B42" s="349"/>
      <c r="C42" s="349"/>
      <c r="D42" s="349"/>
      <c r="E42" s="349"/>
      <c r="F42" s="349"/>
      <c r="G42" s="349"/>
      <c r="H42" s="349"/>
      <c r="I42" s="350"/>
      <c r="J42" s="356"/>
      <c r="K42" s="358"/>
      <c r="L42" s="357"/>
      <c r="M42" s="358"/>
    </row>
    <row r="43" spans="1:16" s="15" customFormat="1" ht="20.100000000000001" customHeight="1">
      <c r="A43" s="15" t="s">
        <v>245</v>
      </c>
    </row>
    <row r="44" spans="1:16" ht="9.9" customHeight="1">
      <c r="A44" s="333" t="s">
        <v>247</v>
      </c>
      <c r="B44" s="334"/>
      <c r="C44" s="334"/>
      <c r="D44" s="335"/>
      <c r="E44" s="333" t="s">
        <v>248</v>
      </c>
      <c r="F44" s="334"/>
      <c r="G44" s="334"/>
      <c r="H44" s="334"/>
      <c r="I44" s="335"/>
      <c r="J44" s="333" t="s">
        <v>249</v>
      </c>
      <c r="K44" s="335"/>
      <c r="L44" s="333" t="s">
        <v>250</v>
      </c>
      <c r="M44" s="335"/>
    </row>
    <row r="45" spans="1:16" ht="15" customHeight="1">
      <c r="A45" s="404" t="s">
        <v>36</v>
      </c>
      <c r="B45" s="405"/>
      <c r="C45" s="405"/>
      <c r="D45" s="406"/>
      <c r="E45" s="404" t="str">
        <f>IF(A45&lt;&gt;"Polska","nie dotyczy","(wybierz z listy)")</f>
        <v>nie dotyczy</v>
      </c>
      <c r="F45" s="405"/>
      <c r="G45" s="405"/>
      <c r="H45" s="405"/>
      <c r="I45" s="406"/>
      <c r="J45" s="351" t="str">
        <f>IF(A45="Polska","","nie dotyczy")</f>
        <v>nie dotyczy</v>
      </c>
      <c r="K45" s="352"/>
      <c r="L45" s="351" t="str">
        <f>IF(A45="Polska","","nie dotyczy")</f>
        <v>nie dotyczy</v>
      </c>
      <c r="M45" s="352"/>
    </row>
    <row r="46" spans="1:16" ht="9.9" customHeight="1">
      <c r="A46" s="333" t="s">
        <v>251</v>
      </c>
      <c r="B46" s="334"/>
      <c r="C46" s="334"/>
      <c r="D46" s="335"/>
      <c r="E46" s="333" t="s">
        <v>252</v>
      </c>
      <c r="F46" s="334"/>
      <c r="G46" s="334"/>
      <c r="H46" s="334"/>
      <c r="I46" s="335"/>
      <c r="J46" s="333" t="s">
        <v>253</v>
      </c>
      <c r="K46" s="335"/>
      <c r="L46" s="333" t="s">
        <v>254</v>
      </c>
      <c r="M46" s="335"/>
    </row>
    <row r="47" spans="1:16" ht="15" customHeight="1">
      <c r="A47" s="348"/>
      <c r="B47" s="349"/>
      <c r="C47" s="349"/>
      <c r="D47" s="350"/>
      <c r="E47" s="348"/>
      <c r="F47" s="349"/>
      <c r="G47" s="349"/>
      <c r="H47" s="349"/>
      <c r="I47" s="350"/>
      <c r="J47" s="348"/>
      <c r="K47" s="350"/>
      <c r="L47" s="348"/>
      <c r="M47" s="350"/>
    </row>
    <row r="48" spans="1:16" ht="9.9" customHeight="1">
      <c r="A48" s="333" t="s">
        <v>255</v>
      </c>
      <c r="B48" s="334"/>
      <c r="C48" s="334"/>
      <c r="D48" s="335"/>
      <c r="E48" s="333" t="s">
        <v>256</v>
      </c>
      <c r="F48" s="334"/>
      <c r="G48" s="334"/>
      <c r="H48" s="334"/>
      <c r="I48" s="335"/>
      <c r="J48" s="333" t="s">
        <v>257</v>
      </c>
      <c r="K48" s="334"/>
      <c r="L48" s="334"/>
      <c r="M48" s="335"/>
    </row>
    <row r="49" spans="1:15" ht="15" customHeight="1">
      <c r="A49" s="363"/>
      <c r="B49" s="364"/>
      <c r="C49" s="364"/>
      <c r="D49" s="365"/>
      <c r="E49" s="356"/>
      <c r="F49" s="357"/>
      <c r="G49" s="357"/>
      <c r="H49" s="357"/>
      <c r="I49" s="358"/>
      <c r="J49" s="366"/>
      <c r="K49" s="367"/>
      <c r="L49" s="367"/>
      <c r="M49" s="368"/>
    </row>
    <row r="50" spans="1:15" ht="9.9" customHeight="1">
      <c r="A50" s="333" t="s">
        <v>531</v>
      </c>
      <c r="B50" s="334"/>
      <c r="C50" s="334"/>
      <c r="D50" s="334"/>
      <c r="E50" s="334"/>
      <c r="F50" s="334"/>
      <c r="G50" s="334"/>
      <c r="H50" s="334"/>
      <c r="I50" s="335"/>
      <c r="J50" s="333" t="s">
        <v>532</v>
      </c>
      <c r="K50" s="335"/>
      <c r="L50" s="418" t="s">
        <v>533</v>
      </c>
      <c r="M50" s="335"/>
    </row>
    <row r="51" spans="1:15" ht="15" customHeight="1">
      <c r="A51" s="348"/>
      <c r="B51" s="349"/>
      <c r="C51" s="349"/>
      <c r="D51" s="349"/>
      <c r="E51" s="349"/>
      <c r="F51" s="349"/>
      <c r="G51" s="349"/>
      <c r="H51" s="349"/>
      <c r="I51" s="350"/>
      <c r="J51" s="419"/>
      <c r="K51" s="420"/>
      <c r="L51" s="421"/>
      <c r="M51" s="420"/>
    </row>
    <row r="52" spans="1:15" ht="15" customHeight="1">
      <c r="A52" s="362" t="s">
        <v>241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</row>
    <row r="53" spans="1:15" ht="20.100000000000001" customHeight="1">
      <c r="A53" s="359" t="s">
        <v>258</v>
      </c>
      <c r="B53" s="359"/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</row>
    <row r="54" spans="1:15" ht="15" customHeight="1">
      <c r="A54" s="207" t="s">
        <v>42</v>
      </c>
      <c r="B54" s="360" t="s">
        <v>259</v>
      </c>
      <c r="C54" s="360"/>
      <c r="D54" s="360"/>
      <c r="E54" s="360"/>
      <c r="F54" s="360"/>
      <c r="G54" s="360" t="s">
        <v>260</v>
      </c>
      <c r="H54" s="360"/>
      <c r="I54" s="360"/>
      <c r="J54" s="360"/>
      <c r="K54" s="360" t="s">
        <v>261</v>
      </c>
      <c r="L54" s="360"/>
      <c r="M54" s="360"/>
    </row>
    <row r="55" spans="1:15" ht="15.9" customHeight="1">
      <c r="A55" s="35" t="s">
        <v>262</v>
      </c>
      <c r="B55" s="361"/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</row>
    <row r="56" spans="1:15" ht="15.9" customHeight="1">
      <c r="A56" s="35" t="s">
        <v>263</v>
      </c>
      <c r="B56" s="361"/>
      <c r="C56" s="361"/>
      <c r="D56" s="361"/>
      <c r="E56" s="361"/>
      <c r="F56" s="361"/>
      <c r="G56" s="361"/>
      <c r="H56" s="361"/>
      <c r="I56" s="361"/>
      <c r="J56" s="361"/>
      <c r="K56" s="361"/>
      <c r="L56" s="361"/>
      <c r="M56" s="361"/>
    </row>
    <row r="57" spans="1:15" ht="15.9" customHeight="1">
      <c r="A57" s="35" t="s">
        <v>264</v>
      </c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</row>
    <row r="58" spans="1:15" s="152" customFormat="1" ht="15.9" customHeight="1">
      <c r="A58" s="38" t="s">
        <v>55</v>
      </c>
      <c r="B58" s="361"/>
      <c r="C58" s="361"/>
      <c r="D58" s="361"/>
      <c r="E58" s="361"/>
      <c r="F58" s="361"/>
      <c r="G58" s="361"/>
      <c r="H58" s="361"/>
      <c r="I58" s="361"/>
      <c r="J58" s="361"/>
      <c r="K58" s="361"/>
      <c r="L58" s="361"/>
      <c r="M58" s="361"/>
    </row>
    <row r="59" spans="1:15" ht="9.9" customHeight="1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O59" s="88" t="s">
        <v>67</v>
      </c>
    </row>
    <row r="60" spans="1:15" s="15" customFormat="1" ht="18" customHeight="1">
      <c r="A60" s="15" t="s">
        <v>265</v>
      </c>
      <c r="O60" s="89" t="s">
        <v>68</v>
      </c>
    </row>
    <row r="61" spans="1:15" ht="9.9" customHeight="1">
      <c r="A61" s="333" t="s">
        <v>266</v>
      </c>
      <c r="B61" s="334"/>
      <c r="C61" s="334"/>
      <c r="D61" s="334"/>
      <c r="E61" s="334"/>
      <c r="F61" s="335"/>
      <c r="G61" s="333" t="s">
        <v>267</v>
      </c>
      <c r="H61" s="334"/>
      <c r="I61" s="334"/>
      <c r="J61" s="335"/>
      <c r="K61" s="333" t="s">
        <v>481</v>
      </c>
      <c r="L61" s="334"/>
      <c r="M61" s="335"/>
    </row>
    <row r="62" spans="1:15" ht="15.9" customHeight="1">
      <c r="A62" s="348"/>
      <c r="B62" s="349"/>
      <c r="C62" s="349"/>
      <c r="D62" s="349"/>
      <c r="E62" s="349"/>
      <c r="F62" s="350"/>
      <c r="G62" s="348"/>
      <c r="H62" s="349"/>
      <c r="I62" s="349"/>
      <c r="J62" s="350"/>
      <c r="K62" s="348"/>
      <c r="L62" s="349"/>
      <c r="M62" s="350"/>
    </row>
    <row r="63" spans="1:15" s="15" customFormat="1" ht="20.100000000000001" customHeight="1">
      <c r="A63" s="15" t="s">
        <v>268</v>
      </c>
    </row>
    <row r="64" spans="1:15" ht="9.9" customHeight="1">
      <c r="A64" s="333" t="s">
        <v>269</v>
      </c>
      <c r="B64" s="334"/>
      <c r="C64" s="334"/>
      <c r="D64" s="334"/>
      <c r="E64" s="335"/>
      <c r="F64" s="333" t="s">
        <v>270</v>
      </c>
      <c r="G64" s="334"/>
      <c r="H64" s="334"/>
      <c r="I64" s="334"/>
      <c r="J64" s="335"/>
      <c r="K64" s="333" t="s">
        <v>271</v>
      </c>
      <c r="L64" s="334"/>
      <c r="M64" s="335"/>
    </row>
    <row r="65" spans="1:16" ht="15.9" customHeight="1">
      <c r="A65" s="348"/>
      <c r="B65" s="349"/>
      <c r="C65" s="349"/>
      <c r="D65" s="349"/>
      <c r="E65" s="350"/>
      <c r="F65" s="348"/>
      <c r="G65" s="349"/>
      <c r="H65" s="349"/>
      <c r="I65" s="349"/>
      <c r="J65" s="350"/>
      <c r="K65" s="348"/>
      <c r="L65" s="349"/>
      <c r="M65" s="350"/>
    </row>
    <row r="66" spans="1:16" ht="9.9" customHeight="1">
      <c r="A66" s="424" t="s">
        <v>534</v>
      </c>
      <c r="B66" s="425"/>
      <c r="C66" s="425"/>
      <c r="D66" s="425"/>
      <c r="E66" s="425"/>
      <c r="F66" s="425"/>
      <c r="G66" s="425"/>
      <c r="H66" s="425"/>
      <c r="I66" s="425"/>
      <c r="J66" s="425"/>
      <c r="K66" s="425"/>
      <c r="L66" s="425"/>
      <c r="M66" s="426"/>
    </row>
    <row r="67" spans="1:16" ht="15.9" customHeight="1">
      <c r="A67" s="394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6"/>
    </row>
    <row r="68" spans="1:16" ht="15.9" customHeight="1">
      <c r="A68" s="422" t="s">
        <v>535</v>
      </c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372" t="s">
        <v>36</v>
      </c>
      <c r="M68" s="372"/>
    </row>
    <row r="69" spans="1:16" ht="20.25" customHeight="1">
      <c r="A69" s="431" t="s">
        <v>185</v>
      </c>
      <c r="B69" s="431"/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</row>
    <row r="70" spans="1:16" ht="20.100000000000001" customHeight="1">
      <c r="A70" s="432" t="s">
        <v>100</v>
      </c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</row>
    <row r="71" spans="1:16" s="15" customFormat="1" ht="24" customHeight="1">
      <c r="A71" s="197" t="s">
        <v>13</v>
      </c>
      <c r="B71" s="359" t="s">
        <v>105</v>
      </c>
      <c r="C71" s="359"/>
      <c r="D71" s="359"/>
      <c r="E71" s="390" t="s">
        <v>106</v>
      </c>
      <c r="F71" s="390"/>
      <c r="G71" s="390"/>
      <c r="H71" s="390"/>
      <c r="I71" s="390"/>
      <c r="J71" s="390"/>
      <c r="K71" s="390"/>
      <c r="L71" s="390"/>
      <c r="M71" s="390"/>
    </row>
    <row r="72" spans="1:16" s="15" customFormat="1" ht="24" customHeight="1">
      <c r="A72" s="197" t="s">
        <v>14</v>
      </c>
      <c r="B72" s="169" t="s">
        <v>101</v>
      </c>
      <c r="C72" s="433"/>
      <c r="D72" s="434"/>
      <c r="E72" s="13" t="s">
        <v>225</v>
      </c>
      <c r="F72" s="61"/>
      <c r="G72" s="170"/>
      <c r="H72" s="12" t="s">
        <v>39</v>
      </c>
      <c r="I72" s="54"/>
      <c r="J72" s="169"/>
      <c r="K72" s="169"/>
      <c r="L72" s="169"/>
      <c r="M72" s="169"/>
      <c r="P72" s="55" t="str">
        <f>CONCATENATE(C72,E72,F72,G72,H72,I72)</f>
        <v>- 6935 - UM/</v>
      </c>
    </row>
    <row r="73" spans="1:16" s="15" customFormat="1" ht="24" customHeight="1">
      <c r="A73" s="197" t="s">
        <v>15</v>
      </c>
      <c r="B73" s="435" t="s">
        <v>102</v>
      </c>
      <c r="C73" s="435"/>
      <c r="D73" s="435"/>
      <c r="E73" s="435"/>
      <c r="F73" s="435"/>
      <c r="G73" s="435"/>
      <c r="H73" s="435"/>
      <c r="I73" s="435"/>
      <c r="J73" s="436"/>
      <c r="K73" s="437"/>
      <c r="L73" s="169"/>
      <c r="M73" s="169"/>
    </row>
    <row r="74" spans="1:16" s="15" customFormat="1" ht="24" customHeight="1">
      <c r="A74" s="197" t="s">
        <v>16</v>
      </c>
      <c r="B74" s="359" t="s">
        <v>103</v>
      </c>
      <c r="C74" s="359"/>
      <c r="D74" s="359"/>
      <c r="E74" s="359"/>
      <c r="F74" s="359"/>
      <c r="G74" s="359"/>
      <c r="H74" s="359"/>
      <c r="I74" s="359"/>
      <c r="J74" s="359"/>
      <c r="K74" s="359"/>
      <c r="L74" s="388"/>
      <c r="M74" s="389"/>
    </row>
    <row r="75" spans="1:16" s="15" customFormat="1" ht="24" customHeight="1">
      <c r="A75" s="197" t="s">
        <v>17</v>
      </c>
      <c r="B75" s="359" t="s">
        <v>104</v>
      </c>
      <c r="C75" s="359"/>
      <c r="D75" s="359"/>
      <c r="E75" s="359"/>
      <c r="F75" s="359"/>
      <c r="G75" s="359"/>
      <c r="H75" s="359"/>
      <c r="I75" s="359"/>
      <c r="J75" s="359"/>
      <c r="K75" s="359"/>
      <c r="L75" s="388"/>
      <c r="M75" s="389"/>
    </row>
    <row r="76" spans="1:16" s="15" customFormat="1" ht="9.9" customHeight="1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</row>
    <row r="77" spans="1:16" s="51" customFormat="1" ht="30" customHeight="1">
      <c r="A77" s="391" t="s">
        <v>274</v>
      </c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</row>
    <row r="78" spans="1:16" s="51" customFormat="1" ht="24" customHeight="1">
      <c r="A78" s="197" t="s">
        <v>13</v>
      </c>
      <c r="B78" s="359" t="s">
        <v>109</v>
      </c>
      <c r="C78" s="359"/>
      <c r="D78" s="359"/>
      <c r="E78" s="359"/>
      <c r="F78" s="359"/>
      <c r="G78" s="359"/>
      <c r="H78" s="359"/>
      <c r="I78" s="169"/>
      <c r="J78" s="53" t="s">
        <v>107</v>
      </c>
      <c r="K78" s="168" t="str">
        <f>IF(J73&lt;&gt;"",J73,"")</f>
        <v/>
      </c>
      <c r="L78" s="53" t="s">
        <v>108</v>
      </c>
      <c r="M78" s="208"/>
    </row>
    <row r="79" spans="1:16" s="51" customFormat="1" ht="24" customHeight="1">
      <c r="A79" s="197" t="s">
        <v>14</v>
      </c>
      <c r="B79" s="359" t="s">
        <v>96</v>
      </c>
      <c r="C79" s="359"/>
      <c r="D79" s="359"/>
      <c r="E79" s="359"/>
      <c r="F79" s="359"/>
      <c r="G79" s="359"/>
      <c r="H79" s="359"/>
      <c r="I79" s="359"/>
      <c r="J79" s="359"/>
      <c r="K79" s="359"/>
      <c r="L79" s="388"/>
      <c r="M79" s="389"/>
    </row>
    <row r="80" spans="1:16" s="51" customFormat="1" ht="24" customHeight="1">
      <c r="A80" s="197" t="s">
        <v>15</v>
      </c>
      <c r="B80" s="359" t="s">
        <v>97</v>
      </c>
      <c r="C80" s="359"/>
      <c r="D80" s="359"/>
      <c r="E80" s="359"/>
      <c r="F80" s="359"/>
      <c r="G80" s="359"/>
      <c r="H80" s="359"/>
      <c r="I80" s="359"/>
      <c r="J80" s="359"/>
      <c r="K80" s="359"/>
      <c r="L80" s="411">
        <f>L79-L81</f>
        <v>0</v>
      </c>
      <c r="M80" s="412"/>
    </row>
    <row r="81" spans="1:16" s="15" customFormat="1" ht="24" customHeight="1">
      <c r="A81" s="198" t="s">
        <v>16</v>
      </c>
      <c r="B81" s="359" t="s">
        <v>98</v>
      </c>
      <c r="C81" s="359"/>
      <c r="D81" s="359"/>
      <c r="E81" s="359"/>
      <c r="F81" s="359"/>
      <c r="G81" s="359"/>
      <c r="H81" s="359"/>
      <c r="I81" s="359"/>
      <c r="J81" s="359"/>
      <c r="K81" s="359"/>
      <c r="L81" s="388"/>
      <c r="M81" s="389"/>
    </row>
    <row r="82" spans="1:16" s="15" customFormat="1" ht="24" customHeight="1">
      <c r="A82" s="197"/>
      <c r="B82" s="359" t="s">
        <v>131</v>
      </c>
      <c r="C82" s="359"/>
      <c r="D82" s="359"/>
      <c r="E82" s="359"/>
      <c r="F82" s="359"/>
      <c r="G82" s="359"/>
      <c r="H82" s="359"/>
      <c r="I82" s="359"/>
      <c r="J82" s="359"/>
      <c r="K82" s="359"/>
      <c r="L82" s="388"/>
      <c r="M82" s="389"/>
    </row>
    <row r="83" spans="1:16" s="15" customFormat="1" ht="24" customHeight="1">
      <c r="A83" s="198" t="s">
        <v>17</v>
      </c>
      <c r="B83" s="359" t="s">
        <v>99</v>
      </c>
      <c r="C83" s="359"/>
      <c r="D83" s="359"/>
      <c r="E83" s="359"/>
      <c r="F83" s="359"/>
      <c r="G83" s="359"/>
      <c r="H83" s="359"/>
      <c r="I83" s="359"/>
      <c r="J83" s="359"/>
      <c r="K83" s="359"/>
      <c r="L83" s="388"/>
      <c r="M83" s="389"/>
    </row>
    <row r="84" spans="1:16" s="15" customFormat="1" ht="24" customHeight="1">
      <c r="A84" s="197"/>
      <c r="B84" s="359" t="s">
        <v>110</v>
      </c>
      <c r="C84" s="359"/>
      <c r="D84" s="359"/>
      <c r="E84" s="359"/>
      <c r="F84" s="359"/>
      <c r="G84" s="359"/>
      <c r="H84" s="359"/>
      <c r="I84" s="359"/>
      <c r="J84" s="359"/>
      <c r="K84" s="359"/>
      <c r="L84" s="388"/>
      <c r="M84" s="389"/>
    </row>
    <row r="85" spans="1:16" s="15" customFormat="1" ht="24" customHeight="1">
      <c r="A85" s="197"/>
      <c r="B85" s="359" t="s">
        <v>111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88"/>
      <c r="M85" s="389"/>
      <c r="N85" s="84"/>
      <c r="O85" s="85"/>
    </row>
    <row r="86" spans="1:16" s="15" customFormat="1" ht="24" customHeight="1">
      <c r="A86" s="197" t="s">
        <v>6</v>
      </c>
      <c r="B86" s="359" t="s">
        <v>272</v>
      </c>
      <c r="C86" s="359"/>
      <c r="D86" s="359"/>
      <c r="E86" s="359"/>
      <c r="F86" s="359"/>
      <c r="G86" s="359"/>
      <c r="H86" s="359"/>
      <c r="I86" s="359"/>
      <c r="J86" s="359"/>
      <c r="K86" s="359"/>
      <c r="L86" s="388"/>
      <c r="M86" s="389"/>
      <c r="N86" s="84"/>
      <c r="O86" s="85"/>
    </row>
    <row r="87" spans="1:16" s="15" customFormat="1" ht="24" customHeight="1">
      <c r="A87" s="197" t="s">
        <v>18</v>
      </c>
      <c r="B87" s="359" t="s">
        <v>536</v>
      </c>
      <c r="C87" s="359"/>
      <c r="D87" s="359"/>
      <c r="E87" s="359"/>
      <c r="F87" s="359"/>
      <c r="G87" s="359"/>
      <c r="H87" s="359"/>
      <c r="I87" s="359"/>
      <c r="J87" s="359"/>
      <c r="K87" s="359"/>
      <c r="L87" s="388"/>
      <c r="M87" s="389"/>
      <c r="N87" s="99"/>
      <c r="O87" s="98"/>
    </row>
    <row r="88" spans="1:16" s="15" customFormat="1" ht="24" customHeight="1">
      <c r="A88" s="197"/>
      <c r="B88" s="359" t="s">
        <v>537</v>
      </c>
      <c r="C88" s="359"/>
      <c r="D88" s="359"/>
      <c r="E88" s="359"/>
      <c r="F88" s="359"/>
      <c r="G88" s="359"/>
      <c r="H88" s="359"/>
      <c r="I88" s="359"/>
      <c r="J88" s="359"/>
      <c r="K88" s="359"/>
      <c r="L88" s="392"/>
      <c r="M88" s="393"/>
      <c r="N88" s="86"/>
      <c r="O88" s="87"/>
      <c r="P88" s="83"/>
    </row>
    <row r="89" spans="1:16" s="15" customFormat="1" ht="24" customHeight="1">
      <c r="A89" s="197"/>
      <c r="B89" s="359" t="s">
        <v>273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92"/>
      <c r="M89" s="393"/>
      <c r="N89" s="407"/>
      <c r="O89" s="407"/>
    </row>
    <row r="90" spans="1:16" ht="9.9" customHeight="1">
      <c r="A90" s="198"/>
      <c r="B90" s="171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</row>
    <row r="91" spans="1:16" s="15" customFormat="1" ht="30" customHeight="1">
      <c r="A91" s="400" t="s">
        <v>276</v>
      </c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  <c r="M91" s="401"/>
      <c r="N91" s="410" t="s">
        <v>275</v>
      </c>
      <c r="O91" s="410"/>
    </row>
    <row r="92" spans="1:16" ht="15.9" customHeight="1">
      <c r="A92" s="123" t="s">
        <v>277</v>
      </c>
      <c r="B92" s="111"/>
      <c r="F92" s="386"/>
      <c r="G92" s="387"/>
      <c r="N92" s="410"/>
      <c r="O92" s="410"/>
    </row>
    <row r="93" spans="1:16" ht="15.9" customHeight="1">
      <c r="A93" s="123" t="s">
        <v>94</v>
      </c>
      <c r="B93" s="123"/>
      <c r="F93" s="378"/>
      <c r="G93" s="402"/>
      <c r="H93" s="402"/>
      <c r="I93" s="402"/>
      <c r="J93" s="379"/>
      <c r="N93" s="410"/>
      <c r="O93" s="410"/>
    </row>
    <row r="94" spans="1:16" ht="15.9" customHeight="1">
      <c r="A94" s="15" t="s">
        <v>278</v>
      </c>
      <c r="B94" s="15"/>
      <c r="C94" s="15"/>
      <c r="D94" s="15"/>
      <c r="E94" s="15"/>
      <c r="F94" s="15"/>
      <c r="G94" s="15"/>
      <c r="H94" s="15"/>
      <c r="I94" s="15"/>
      <c r="J94" s="15"/>
      <c r="K94" s="15" t="s">
        <v>243</v>
      </c>
      <c r="L94" s="15"/>
      <c r="M94" s="15"/>
      <c r="N94" s="410"/>
      <c r="O94" s="410"/>
    </row>
    <row r="95" spans="1:16" ht="15.9" customHeight="1">
      <c r="A95" s="342"/>
      <c r="B95" s="343"/>
      <c r="C95" s="343"/>
      <c r="D95" s="343"/>
      <c r="E95" s="343"/>
      <c r="F95" s="343"/>
      <c r="G95" s="343"/>
      <c r="H95" s="343"/>
      <c r="I95" s="344"/>
      <c r="K95" s="376"/>
      <c r="L95" s="377"/>
      <c r="M95" s="196"/>
      <c r="N95" s="410"/>
      <c r="O95" s="410"/>
    </row>
    <row r="96" spans="1:16" ht="15.9" customHeight="1">
      <c r="A96" s="345"/>
      <c r="B96" s="346"/>
      <c r="C96" s="346"/>
      <c r="D96" s="346"/>
      <c r="E96" s="346"/>
      <c r="F96" s="346"/>
      <c r="G96" s="346"/>
      <c r="H96" s="346"/>
      <c r="I96" s="347"/>
      <c r="K96" s="123" t="s">
        <v>95</v>
      </c>
      <c r="L96" s="123"/>
      <c r="N96" s="410"/>
      <c r="O96" s="410"/>
    </row>
    <row r="97" spans="1:16" ht="15.9" customHeight="1">
      <c r="A97" s="345"/>
      <c r="B97" s="346"/>
      <c r="C97" s="346"/>
      <c r="D97" s="346"/>
      <c r="E97" s="346"/>
      <c r="F97" s="346"/>
      <c r="G97" s="346"/>
      <c r="H97" s="346"/>
      <c r="I97" s="347"/>
      <c r="K97" s="416"/>
      <c r="L97" s="417"/>
      <c r="N97" s="410"/>
      <c r="O97" s="410"/>
    </row>
    <row r="98" spans="1:16" ht="15.9" customHeight="1">
      <c r="A98" s="348"/>
      <c r="B98" s="349"/>
      <c r="C98" s="349"/>
      <c r="D98" s="349"/>
      <c r="E98" s="349"/>
      <c r="F98" s="349"/>
      <c r="G98" s="349"/>
      <c r="H98" s="349"/>
      <c r="I98" s="350"/>
      <c r="K98" s="15"/>
      <c r="L98" s="15"/>
      <c r="N98" s="410"/>
      <c r="O98" s="410"/>
    </row>
    <row r="99" spans="1:16" ht="24" customHeight="1">
      <c r="A99" s="200" t="s">
        <v>279</v>
      </c>
      <c r="B99" s="171"/>
      <c r="C99" s="171"/>
      <c r="D99" s="171"/>
      <c r="E99" s="171"/>
      <c r="F99" s="171"/>
      <c r="G99" s="171"/>
      <c r="H99" s="171"/>
      <c r="I99" s="171"/>
      <c r="K99" s="15"/>
      <c r="L99" s="15"/>
    </row>
    <row r="100" spans="1:16" ht="24" customHeight="1">
      <c r="A100" s="201" t="s">
        <v>280</v>
      </c>
      <c r="B100" s="15" t="s">
        <v>96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397"/>
      <c r="M100" s="397"/>
    </row>
    <row r="101" spans="1:16" ht="24" customHeight="1">
      <c r="A101" s="201" t="s">
        <v>281</v>
      </c>
      <c r="B101" s="15" t="s">
        <v>97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370">
        <f>L100-L102</f>
        <v>0</v>
      </c>
      <c r="M101" s="370"/>
    </row>
    <row r="102" spans="1:16" s="50" customFormat="1" ht="24" customHeight="1">
      <c r="A102" s="202" t="s">
        <v>282</v>
      </c>
      <c r="B102" s="403" t="s">
        <v>98</v>
      </c>
      <c r="C102" s="403"/>
      <c r="D102" s="403"/>
      <c r="E102" s="403"/>
      <c r="F102" s="403"/>
      <c r="G102" s="403"/>
      <c r="H102" s="403"/>
      <c r="I102" s="403"/>
      <c r="J102" s="403"/>
      <c r="K102" s="403"/>
      <c r="L102" s="397"/>
      <c r="M102" s="397"/>
    </row>
    <row r="103" spans="1:16" ht="24" customHeight="1">
      <c r="A103" s="201"/>
      <c r="B103" s="15" t="s">
        <v>283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397"/>
      <c r="M103" s="397"/>
    </row>
    <row r="104" spans="1:16" s="50" customFormat="1" ht="24" customHeight="1">
      <c r="A104" s="202" t="s">
        <v>284</v>
      </c>
      <c r="B104" s="403" t="s">
        <v>99</v>
      </c>
      <c r="C104" s="403"/>
      <c r="D104" s="403"/>
      <c r="E104" s="403"/>
      <c r="F104" s="403"/>
      <c r="G104" s="403"/>
      <c r="H104" s="403"/>
      <c r="I104" s="403"/>
      <c r="J104" s="403"/>
      <c r="K104" s="403"/>
      <c r="L104" s="397"/>
      <c r="M104" s="397"/>
    </row>
    <row r="105" spans="1:16" ht="24" customHeight="1">
      <c r="A105" s="201"/>
      <c r="B105" s="15" t="s">
        <v>285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370">
        <f>IF(L107&gt;0,L104,ROUNDDOWN(L104*0.6363,2))</f>
        <v>0</v>
      </c>
      <c r="M105" s="370"/>
    </row>
    <row r="106" spans="1:16" ht="24" customHeight="1">
      <c r="A106" s="201"/>
      <c r="B106" s="15" t="s">
        <v>286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370">
        <f>IF(L107&gt;0,0,L104-L105)</f>
        <v>0</v>
      </c>
      <c r="M106" s="370"/>
    </row>
    <row r="107" spans="1:16" ht="24" customHeight="1">
      <c r="A107" s="201" t="s">
        <v>287</v>
      </c>
      <c r="B107" s="359" t="s">
        <v>288</v>
      </c>
      <c r="C107" s="359"/>
      <c r="D107" s="359"/>
      <c r="E107" s="359"/>
      <c r="F107" s="359"/>
      <c r="G107" s="359"/>
      <c r="H107" s="359"/>
      <c r="I107" s="359"/>
      <c r="J107" s="359"/>
      <c r="K107" s="359"/>
      <c r="L107" s="397"/>
      <c r="M107" s="397"/>
    </row>
    <row r="108" spans="1:16" s="50" customFormat="1" ht="24" customHeight="1">
      <c r="A108" s="198" t="s">
        <v>289</v>
      </c>
      <c r="B108" s="398" t="s">
        <v>536</v>
      </c>
      <c r="C108" s="398"/>
      <c r="D108" s="398"/>
      <c r="E108" s="398"/>
      <c r="F108" s="398"/>
      <c r="G108" s="398"/>
      <c r="H108" s="398"/>
      <c r="I108" s="398"/>
      <c r="J108" s="398"/>
      <c r="K108" s="398"/>
      <c r="L108" s="397"/>
      <c r="M108" s="397"/>
      <c r="N108" s="99"/>
      <c r="O108" s="98"/>
    </row>
    <row r="109" spans="1:16" s="15" customFormat="1" ht="24" customHeight="1">
      <c r="A109" s="201"/>
      <c r="B109" s="408" t="s">
        <v>538</v>
      </c>
      <c r="C109" s="409"/>
      <c r="D109" s="409"/>
      <c r="E109" s="409"/>
      <c r="F109" s="409"/>
      <c r="G109" s="409"/>
      <c r="H109" s="409"/>
      <c r="I109" s="409"/>
      <c r="J109" s="409"/>
      <c r="K109" s="409"/>
      <c r="L109" s="413"/>
      <c r="M109" s="413"/>
      <c r="N109" s="86"/>
      <c r="O109" s="87"/>
      <c r="P109" s="81"/>
    </row>
    <row r="110" spans="1:16" s="50" customFormat="1" ht="24" customHeight="1">
      <c r="A110" s="198"/>
      <c r="B110" s="398" t="s">
        <v>290</v>
      </c>
      <c r="C110" s="399"/>
      <c r="D110" s="399"/>
      <c r="E110" s="399"/>
      <c r="F110" s="399"/>
      <c r="G110" s="399"/>
      <c r="H110" s="399"/>
      <c r="I110" s="399"/>
      <c r="J110" s="399"/>
      <c r="K110" s="399"/>
      <c r="L110" s="413"/>
      <c r="M110" s="413"/>
      <c r="N110" s="407"/>
      <c r="O110" s="407"/>
    </row>
    <row r="111" spans="1:16" s="9" customFormat="1" ht="15.9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09375" defaultRowHeight="13.2"/>
  <cols>
    <col min="1" max="1" width="4.109375" style="160" customWidth="1"/>
    <col min="2" max="2" width="36.5546875" style="160" customWidth="1"/>
    <col min="3" max="3" width="19.33203125" style="42" customWidth="1"/>
    <col min="4" max="4" width="29.5546875" style="42" customWidth="1"/>
    <col min="5" max="5" width="44.44140625" style="42" customWidth="1"/>
    <col min="6" max="6" width="1.33203125" style="42" customWidth="1"/>
    <col min="7" max="7" width="6.6640625" style="42" customWidth="1"/>
    <col min="8" max="8" width="19.6640625" style="42" customWidth="1"/>
    <col min="9" max="16384" width="9.109375" style="42"/>
  </cols>
  <sheetData>
    <row r="1" spans="1:9">
      <c r="E1" s="36" t="s">
        <v>224</v>
      </c>
    </row>
    <row r="2" spans="1:9" s="47" customFormat="1" ht="12.75" customHeight="1">
      <c r="A2" s="432" t="s">
        <v>432</v>
      </c>
      <c r="B2" s="432"/>
      <c r="C2" s="432"/>
      <c r="D2" s="179"/>
      <c r="E2" s="179"/>
      <c r="F2" s="179"/>
      <c r="G2" s="410" t="s">
        <v>435</v>
      </c>
      <c r="H2" s="410"/>
      <c r="I2" s="410"/>
    </row>
    <row r="3" spans="1:9" s="47" customFormat="1" ht="27.75" customHeight="1">
      <c r="A3" s="590" t="s">
        <v>479</v>
      </c>
      <c r="B3" s="590"/>
      <c r="C3" s="590"/>
      <c r="D3" s="590"/>
      <c r="E3" s="590"/>
      <c r="F3" s="199"/>
      <c r="G3" s="410"/>
      <c r="H3" s="410"/>
      <c r="I3" s="410"/>
    </row>
    <row r="4" spans="1:9" s="47" customFormat="1" ht="18" customHeight="1">
      <c r="A4" s="178" t="s">
        <v>163</v>
      </c>
      <c r="B4" s="178"/>
      <c r="C4" s="581"/>
      <c r="D4" s="582"/>
      <c r="E4" s="583"/>
      <c r="F4" s="182"/>
      <c r="G4" s="410"/>
      <c r="H4" s="410"/>
      <c r="I4" s="410"/>
    </row>
    <row r="5" spans="1:9" s="47" customFormat="1" ht="18" customHeight="1">
      <c r="A5" s="178" t="s">
        <v>162</v>
      </c>
      <c r="B5" s="178"/>
      <c r="C5" s="581"/>
      <c r="D5" s="582"/>
      <c r="E5" s="583"/>
      <c r="F5" s="182"/>
    </row>
    <row r="6" spans="1:9" s="47" customFormat="1" ht="18" customHeight="1">
      <c r="A6" s="178" t="s">
        <v>161</v>
      </c>
      <c r="B6" s="178"/>
      <c r="C6" s="581"/>
      <c r="D6" s="582"/>
      <c r="E6" s="582"/>
      <c r="F6" s="182"/>
    </row>
    <row r="7" spans="1:9" s="47" customFormat="1" ht="18" customHeight="1">
      <c r="A7" s="178" t="s">
        <v>166</v>
      </c>
      <c r="B7" s="178"/>
      <c r="C7" s="262"/>
      <c r="D7" s="181" t="s">
        <v>164</v>
      </c>
      <c r="E7" s="263"/>
      <c r="F7" s="182"/>
    </row>
    <row r="8" spans="1:9" s="47" customFormat="1" ht="9.75" customHeight="1">
      <c r="A8" s="123"/>
      <c r="B8" s="123"/>
      <c r="C8" s="123"/>
      <c r="D8" s="123"/>
      <c r="E8" s="123"/>
      <c r="F8" s="182"/>
    </row>
    <row r="9" spans="1:9" s="167" customFormat="1" ht="24" customHeight="1">
      <c r="A9" s="264" t="s">
        <v>11</v>
      </c>
      <c r="B9" s="588" t="s">
        <v>165</v>
      </c>
      <c r="C9" s="589"/>
      <c r="D9" s="189" t="s">
        <v>221</v>
      </c>
      <c r="E9" s="189" t="s">
        <v>167</v>
      </c>
      <c r="F9" s="265"/>
    </row>
    <row r="10" spans="1:9" s="47" customFormat="1" ht="18" customHeight="1">
      <c r="A10" s="186"/>
      <c r="B10" s="584"/>
      <c r="C10" s="585"/>
      <c r="D10" s="266"/>
      <c r="E10" s="178"/>
      <c r="F10" s="182"/>
    </row>
    <row r="11" spans="1:9" s="47" customFormat="1" ht="18" customHeight="1">
      <c r="A11" s="186"/>
      <c r="B11" s="584"/>
      <c r="C11" s="585"/>
      <c r="D11" s="266"/>
      <c r="E11" s="178"/>
      <c r="F11" s="182"/>
    </row>
    <row r="12" spans="1:9" s="47" customFormat="1" ht="18" customHeight="1">
      <c r="A12" s="186"/>
      <c r="B12" s="584"/>
      <c r="C12" s="585"/>
      <c r="D12" s="266"/>
      <c r="E12" s="178"/>
      <c r="F12" s="182"/>
    </row>
    <row r="13" spans="1:9" s="47" customFormat="1" ht="18" customHeight="1">
      <c r="A13" s="186"/>
      <c r="B13" s="584"/>
      <c r="C13" s="585"/>
      <c r="D13" s="266"/>
      <c r="E13" s="178"/>
      <c r="F13" s="182"/>
    </row>
    <row r="14" spans="1:9" s="47" customFormat="1" ht="18" customHeight="1">
      <c r="A14" s="186"/>
      <c r="B14" s="584"/>
      <c r="C14" s="585"/>
      <c r="D14" s="266"/>
      <c r="E14" s="178"/>
      <c r="F14" s="182"/>
    </row>
    <row r="15" spans="1:9" s="47" customFormat="1" ht="18" customHeight="1">
      <c r="A15" s="186"/>
      <c r="B15" s="584"/>
      <c r="C15" s="585"/>
      <c r="D15" s="266"/>
      <c r="E15" s="178"/>
      <c r="F15" s="182"/>
    </row>
    <row r="16" spans="1:9" s="47" customFormat="1" ht="18" customHeight="1">
      <c r="A16" s="186"/>
      <c r="B16" s="584"/>
      <c r="C16" s="585"/>
      <c r="D16" s="266"/>
      <c r="E16" s="178"/>
      <c r="F16" s="182"/>
    </row>
    <row r="17" spans="1:8" s="47" customFormat="1" ht="18" customHeight="1">
      <c r="A17" s="186"/>
      <c r="B17" s="584"/>
      <c r="C17" s="585"/>
      <c r="D17" s="266"/>
      <c r="E17" s="178"/>
      <c r="F17" s="182"/>
    </row>
    <row r="18" spans="1:8" s="47" customFormat="1" ht="18" customHeight="1">
      <c r="A18" s="188"/>
      <c r="B18" s="584"/>
      <c r="C18" s="585"/>
      <c r="D18" s="266"/>
      <c r="E18" s="178"/>
      <c r="F18" s="182"/>
    </row>
    <row r="19" spans="1:8" s="127" customFormat="1" ht="18" customHeight="1">
      <c r="A19" s="186"/>
      <c r="B19" s="584"/>
      <c r="C19" s="585"/>
      <c r="D19" s="267"/>
      <c r="E19" s="187"/>
      <c r="F19" s="126"/>
    </row>
    <row r="20" spans="1:8" s="47" customFormat="1" ht="18" customHeight="1">
      <c r="A20" s="125"/>
      <c r="B20" s="125"/>
      <c r="C20" s="123"/>
      <c r="D20" s="123"/>
      <c r="E20" s="123"/>
      <c r="F20" s="182"/>
      <c r="H20" s="92" t="s">
        <v>67</v>
      </c>
    </row>
    <row r="21" spans="1:8" s="47" customFormat="1" ht="18" customHeight="1">
      <c r="A21" s="46"/>
      <c r="B21" s="46"/>
      <c r="C21" s="182"/>
      <c r="D21" s="182"/>
      <c r="E21" s="182"/>
      <c r="F21" s="182"/>
      <c r="H21" s="124" t="s">
        <v>68</v>
      </c>
    </row>
    <row r="22" spans="1:8" s="47" customFormat="1" ht="69" customHeight="1">
      <c r="A22" s="586"/>
      <c r="B22" s="587"/>
      <c r="C22" s="46"/>
      <c r="D22" s="46"/>
      <c r="E22" s="80"/>
    </row>
    <row r="23" spans="1:8" s="48" customFormat="1" ht="30" customHeight="1">
      <c r="A23" s="546" t="s">
        <v>433</v>
      </c>
      <c r="B23" s="546"/>
      <c r="C23" s="180"/>
      <c r="D23" s="180"/>
      <c r="E23" s="180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3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2.88671875" style="72" customWidth="1"/>
    <col min="2" max="2" width="27.33203125" style="72" customWidth="1"/>
    <col min="3" max="3" width="13.6640625" style="72" customWidth="1"/>
    <col min="4" max="4" width="33.44140625" style="249" customWidth="1"/>
    <col min="5" max="5" width="13.6640625" style="74" customWidth="1"/>
    <col min="6" max="6" width="8.109375" style="74" customWidth="1"/>
    <col min="7" max="7" width="7.5546875" style="74" customWidth="1"/>
    <col min="8" max="8" width="11.6640625" style="74" customWidth="1"/>
    <col min="9" max="9" width="13.33203125" style="74" customWidth="1"/>
    <col min="10" max="11" width="18.6640625" style="74" customWidth="1"/>
    <col min="12" max="12" width="20.6640625" style="74" customWidth="1"/>
    <col min="13" max="13" width="6.6640625" style="72" customWidth="1"/>
    <col min="14" max="14" width="12.6640625" style="72" customWidth="1"/>
    <col min="15" max="16384" width="9.109375" style="72"/>
  </cols>
  <sheetData>
    <row r="1" spans="1:12">
      <c r="K1" s="577" t="s">
        <v>224</v>
      </c>
      <c r="L1" s="578"/>
    </row>
    <row r="2" spans="1:12">
      <c r="A2" s="602" t="s">
        <v>436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</row>
    <row r="3" spans="1:12" ht="37.5" customHeight="1">
      <c r="A3" s="603" t="s">
        <v>451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</row>
    <row r="4" spans="1:12" ht="18" customHeight="1">
      <c r="A4" s="604" t="s">
        <v>437</v>
      </c>
      <c r="B4" s="604"/>
      <c r="C4" s="586"/>
      <c r="D4" s="587"/>
      <c r="E4" s="247"/>
      <c r="F4" s="247"/>
      <c r="G4" s="247"/>
      <c r="H4" s="247"/>
      <c r="I4" s="247"/>
      <c r="J4" s="247"/>
      <c r="K4" s="247"/>
      <c r="L4" s="247"/>
    </row>
    <row r="5" spans="1:12" ht="6.75" customHeight="1">
      <c r="A5" s="268"/>
      <c r="B5" s="46"/>
      <c r="C5" s="268"/>
      <c r="D5" s="268"/>
      <c r="E5" s="247"/>
      <c r="F5" s="269"/>
      <c r="G5" s="269"/>
      <c r="H5" s="269"/>
      <c r="I5" s="269"/>
      <c r="J5" s="269"/>
      <c r="K5" s="269"/>
      <c r="L5" s="269"/>
    </row>
    <row r="6" spans="1:12" ht="48">
      <c r="A6" s="591" t="s">
        <v>11</v>
      </c>
      <c r="B6" s="270" t="s">
        <v>438</v>
      </c>
      <c r="C6" s="147" t="s">
        <v>439</v>
      </c>
      <c r="D6" s="147" t="s">
        <v>440</v>
      </c>
      <c r="E6" s="270" t="s">
        <v>441</v>
      </c>
      <c r="F6" s="147" t="s">
        <v>442</v>
      </c>
      <c r="G6" s="147" t="s">
        <v>443</v>
      </c>
      <c r="H6" s="147" t="s">
        <v>444</v>
      </c>
      <c r="I6" s="147" t="s">
        <v>445</v>
      </c>
      <c r="J6" s="147" t="s">
        <v>446</v>
      </c>
      <c r="K6" s="147" t="s">
        <v>447</v>
      </c>
      <c r="L6" s="147" t="s">
        <v>448</v>
      </c>
    </row>
    <row r="7" spans="1:12" ht="12.75" customHeight="1">
      <c r="A7" s="592"/>
      <c r="B7" s="271">
        <v>1</v>
      </c>
      <c r="C7" s="271">
        <v>2</v>
      </c>
      <c r="D7" s="271">
        <v>3</v>
      </c>
      <c r="E7" s="271">
        <v>4</v>
      </c>
      <c r="F7" s="271">
        <v>5</v>
      </c>
      <c r="G7" s="271">
        <v>6</v>
      </c>
      <c r="H7" s="271">
        <v>7</v>
      </c>
      <c r="I7" s="271" t="s">
        <v>449</v>
      </c>
      <c r="J7" s="271">
        <v>9</v>
      </c>
      <c r="K7" s="271">
        <v>10</v>
      </c>
      <c r="L7" s="271">
        <v>11</v>
      </c>
    </row>
    <row r="8" spans="1:12" ht="18" customHeight="1">
      <c r="A8" s="203">
        <v>1</v>
      </c>
      <c r="B8" s="38"/>
      <c r="C8" s="38"/>
      <c r="D8" s="272"/>
      <c r="E8" s="273"/>
      <c r="F8" s="273"/>
      <c r="G8" s="274"/>
      <c r="H8" s="274"/>
      <c r="I8" s="285">
        <f>IF(G8*H8&gt;0,G8*H8,0)</f>
        <v>0</v>
      </c>
      <c r="J8" s="38"/>
      <c r="K8" s="38"/>
      <c r="L8" s="40"/>
    </row>
    <row r="9" spans="1:12" s="256" customFormat="1" ht="18" customHeight="1">
      <c r="A9" s="203">
        <v>2</v>
      </c>
      <c r="B9" s="38"/>
      <c r="C9" s="38"/>
      <c r="D9" s="272"/>
      <c r="E9" s="38"/>
      <c r="F9" s="38"/>
      <c r="G9" s="274"/>
      <c r="H9" s="274"/>
      <c r="I9" s="285">
        <f t="shared" ref="I9:I17" si="0">IF(G9*H9&gt;0,G9*H9,0)</f>
        <v>0</v>
      </c>
      <c r="J9" s="38"/>
      <c r="K9" s="38"/>
      <c r="L9" s="40"/>
    </row>
    <row r="10" spans="1:12" s="256" customFormat="1" ht="18" customHeight="1">
      <c r="A10" s="203">
        <v>3</v>
      </c>
      <c r="B10" s="38"/>
      <c r="C10" s="38"/>
      <c r="D10" s="272"/>
      <c r="E10" s="38"/>
      <c r="F10" s="38"/>
      <c r="G10" s="274"/>
      <c r="H10" s="274"/>
      <c r="I10" s="285">
        <f t="shared" si="0"/>
        <v>0</v>
      </c>
      <c r="J10" s="38"/>
      <c r="K10" s="38"/>
      <c r="L10" s="40"/>
    </row>
    <row r="11" spans="1:12" s="256" customFormat="1" ht="18" customHeight="1">
      <c r="A11" s="203">
        <v>4</v>
      </c>
      <c r="B11" s="38"/>
      <c r="C11" s="38"/>
      <c r="D11" s="272"/>
      <c r="E11" s="38"/>
      <c r="F11" s="38"/>
      <c r="G11" s="274"/>
      <c r="H11" s="274"/>
      <c r="I11" s="285">
        <f t="shared" si="0"/>
        <v>0</v>
      </c>
      <c r="J11" s="38"/>
      <c r="K11" s="38"/>
      <c r="L11" s="40"/>
    </row>
    <row r="12" spans="1:12" s="256" customFormat="1" ht="18" customHeight="1">
      <c r="A12" s="203">
        <v>5</v>
      </c>
      <c r="B12" s="38"/>
      <c r="C12" s="38"/>
      <c r="D12" s="40"/>
      <c r="E12" s="38"/>
      <c r="F12" s="38"/>
      <c r="G12" s="274"/>
      <c r="H12" s="274"/>
      <c r="I12" s="285">
        <f t="shared" si="0"/>
        <v>0</v>
      </c>
      <c r="J12" s="38"/>
      <c r="K12" s="38"/>
      <c r="L12" s="40"/>
    </row>
    <row r="13" spans="1:12" s="256" customFormat="1" ht="18" customHeight="1">
      <c r="A13" s="203">
        <v>6</v>
      </c>
      <c r="B13" s="38"/>
      <c r="C13" s="38"/>
      <c r="D13" s="40"/>
      <c r="E13" s="38"/>
      <c r="F13" s="38"/>
      <c r="G13" s="274"/>
      <c r="H13" s="274"/>
      <c r="I13" s="285">
        <f t="shared" si="0"/>
        <v>0</v>
      </c>
      <c r="J13" s="38"/>
      <c r="K13" s="38"/>
      <c r="L13" s="40"/>
    </row>
    <row r="14" spans="1:12" s="256" customFormat="1" ht="18" customHeight="1">
      <c r="A14" s="203">
        <v>7</v>
      </c>
      <c r="B14" s="38"/>
      <c r="C14" s="38"/>
      <c r="D14" s="40"/>
      <c r="E14" s="38"/>
      <c r="F14" s="38"/>
      <c r="G14" s="274"/>
      <c r="H14" s="274"/>
      <c r="I14" s="285">
        <f t="shared" si="0"/>
        <v>0</v>
      </c>
      <c r="J14" s="38"/>
      <c r="K14" s="38"/>
      <c r="L14" s="40"/>
    </row>
    <row r="15" spans="1:12" s="256" customFormat="1" ht="18" customHeight="1">
      <c r="A15" s="203">
        <v>8</v>
      </c>
      <c r="B15" s="38"/>
      <c r="C15" s="38"/>
      <c r="D15" s="40"/>
      <c r="E15" s="38"/>
      <c r="F15" s="38"/>
      <c r="G15" s="274"/>
      <c r="H15" s="274"/>
      <c r="I15" s="285">
        <f t="shared" si="0"/>
        <v>0</v>
      </c>
      <c r="J15" s="38"/>
      <c r="K15" s="38"/>
      <c r="L15" s="40"/>
    </row>
    <row r="16" spans="1:12" s="256" customFormat="1" ht="18" customHeight="1">
      <c r="A16" s="203">
        <v>9</v>
      </c>
      <c r="B16" s="38"/>
      <c r="C16" s="38"/>
      <c r="D16" s="40"/>
      <c r="E16" s="38"/>
      <c r="F16" s="38"/>
      <c r="G16" s="274"/>
      <c r="H16" s="274"/>
      <c r="I16" s="285">
        <f t="shared" si="0"/>
        <v>0</v>
      </c>
      <c r="J16" s="38"/>
      <c r="K16" s="38"/>
      <c r="L16" s="40"/>
    </row>
    <row r="17" spans="1:14" s="259" customFormat="1" ht="18" customHeight="1">
      <c r="A17" s="203" t="s">
        <v>55</v>
      </c>
      <c r="B17" s="38"/>
      <c r="C17" s="38"/>
      <c r="D17" s="40"/>
      <c r="E17" s="38"/>
      <c r="F17" s="38"/>
      <c r="G17" s="274"/>
      <c r="H17" s="274"/>
      <c r="I17" s="285">
        <f t="shared" si="0"/>
        <v>0</v>
      </c>
      <c r="J17" s="38"/>
      <c r="K17" s="38"/>
      <c r="L17" s="40"/>
    </row>
    <row r="18" spans="1:14" s="281" customFormat="1" ht="18" customHeight="1">
      <c r="A18" s="275"/>
      <c r="B18" s="276"/>
      <c r="C18" s="276"/>
      <c r="D18" s="277"/>
      <c r="E18" s="278"/>
      <c r="F18" s="279"/>
      <c r="G18" s="279"/>
      <c r="H18" s="287" t="s">
        <v>124</v>
      </c>
      <c r="I18" s="286">
        <f ca="1">SUM(I8:OFFSET(Razem_IX_A19,-1,0))</f>
        <v>0</v>
      </c>
      <c r="J18" s="280"/>
      <c r="K18" s="280"/>
      <c r="L18" s="280"/>
      <c r="N18" s="92" t="s">
        <v>67</v>
      </c>
    </row>
    <row r="19" spans="1:14" s="281" customFormat="1" ht="18" customHeight="1">
      <c r="A19" s="72"/>
      <c r="B19" s="282"/>
      <c r="C19" s="282"/>
      <c r="D19" s="249"/>
      <c r="E19" s="283"/>
      <c r="F19" s="261"/>
      <c r="G19" s="261"/>
      <c r="H19" s="261"/>
      <c r="I19" s="261"/>
      <c r="J19" s="284"/>
      <c r="K19" s="284"/>
      <c r="L19" s="284"/>
      <c r="N19" s="124" t="s">
        <v>68</v>
      </c>
    </row>
    <row r="20" spans="1:14" ht="72" customHeight="1">
      <c r="A20" s="595"/>
      <c r="B20" s="596"/>
      <c r="C20" s="597"/>
      <c r="D20" s="74"/>
      <c r="E20" s="599"/>
      <c r="F20" s="600"/>
      <c r="G20" s="600"/>
      <c r="H20" s="601"/>
      <c r="J20" s="284"/>
      <c r="K20" s="284"/>
      <c r="L20" s="284"/>
    </row>
    <row r="21" spans="1:14" ht="19.5" customHeight="1">
      <c r="A21" s="562" t="s">
        <v>398</v>
      </c>
      <c r="B21" s="562"/>
      <c r="C21" s="562"/>
      <c r="D21" s="288"/>
      <c r="E21" s="598" t="s">
        <v>399</v>
      </c>
      <c r="F21" s="598"/>
      <c r="G21" s="598"/>
      <c r="H21" s="598"/>
      <c r="I21" s="289"/>
      <c r="J21" s="289"/>
      <c r="K21" s="289"/>
      <c r="L21" s="289"/>
    </row>
    <row r="22" spans="1:14">
      <c r="A22" s="593" t="s">
        <v>450</v>
      </c>
      <c r="B22" s="593"/>
      <c r="C22" s="593"/>
      <c r="D22" s="593"/>
      <c r="E22" s="593"/>
      <c r="F22" s="593"/>
      <c r="G22" s="593"/>
      <c r="H22" s="593"/>
      <c r="I22" s="593"/>
      <c r="J22" s="594"/>
      <c r="K22" s="594"/>
      <c r="L22" s="594"/>
    </row>
    <row r="23" spans="1:14" ht="12.75" customHeight="1">
      <c r="A23" s="593"/>
      <c r="B23" s="593"/>
      <c r="C23" s="593"/>
      <c r="D23" s="593"/>
      <c r="E23" s="593"/>
      <c r="F23" s="593"/>
      <c r="G23" s="593"/>
      <c r="H23" s="593"/>
      <c r="I23" s="593"/>
      <c r="J23" s="594"/>
      <c r="K23" s="594"/>
      <c r="L23" s="594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09375" defaultRowHeight="13.2"/>
  <cols>
    <col min="1" max="1" width="3.88671875" style="160" customWidth="1"/>
    <col min="2" max="2" width="3.5546875" style="160" customWidth="1"/>
    <col min="3" max="3" width="14" style="42" customWidth="1"/>
    <col min="4" max="4" width="15" style="42" customWidth="1"/>
    <col min="5" max="5" width="8.33203125" style="42" customWidth="1"/>
    <col min="6" max="6" width="4" style="42" customWidth="1"/>
    <col min="7" max="7" width="8" style="42" customWidth="1"/>
    <col min="8" max="8" width="40.5546875" style="42" customWidth="1"/>
    <col min="9" max="16384" width="9.109375" style="42"/>
  </cols>
  <sheetData>
    <row r="1" spans="1:10" s="47" customFormat="1" ht="15.9" customHeight="1">
      <c r="A1" s="46"/>
      <c r="H1" s="201" t="s">
        <v>224</v>
      </c>
    </row>
    <row r="2" spans="1:10" s="47" customFormat="1" ht="18" customHeight="1">
      <c r="A2" s="432" t="s">
        <v>452</v>
      </c>
      <c r="B2" s="371"/>
      <c r="C2" s="371"/>
      <c r="D2" s="371"/>
      <c r="E2" s="371"/>
      <c r="F2" s="371"/>
      <c r="G2" s="371"/>
      <c r="H2" s="371"/>
    </row>
    <row r="3" spans="1:10" s="47" customFormat="1" ht="53.25" customHeight="1">
      <c r="A3" s="623" t="s">
        <v>453</v>
      </c>
      <c r="B3" s="623"/>
      <c r="C3" s="623"/>
      <c r="D3" s="623"/>
      <c r="E3" s="623"/>
      <c r="F3" s="623"/>
      <c r="G3" s="623"/>
      <c r="H3" s="623"/>
    </row>
    <row r="4" spans="1:10" s="47" customFormat="1" ht="18" customHeight="1">
      <c r="A4" s="43" t="s">
        <v>25</v>
      </c>
      <c r="B4" s="624" t="s">
        <v>454</v>
      </c>
      <c r="C4" s="624"/>
      <c r="D4" s="624"/>
      <c r="E4" s="624"/>
      <c r="F4" s="624"/>
      <c r="G4" s="624"/>
      <c r="H4" s="624"/>
    </row>
    <row r="5" spans="1:10" s="47" customFormat="1" ht="50.25" customHeight="1">
      <c r="A5" s="529" t="s">
        <v>545</v>
      </c>
      <c r="B5" s="529"/>
      <c r="C5" s="529"/>
      <c r="D5" s="529"/>
      <c r="E5" s="529"/>
      <c r="F5" s="529"/>
      <c r="G5" s="529"/>
      <c r="H5" s="529"/>
    </row>
    <row r="6" spans="1:10" s="47" customFormat="1" ht="25.5" customHeight="1">
      <c r="A6" s="148" t="s">
        <v>180</v>
      </c>
      <c r="B6" s="529" t="s">
        <v>458</v>
      </c>
      <c r="C6" s="529"/>
      <c r="D6" s="529"/>
      <c r="E6" s="529"/>
      <c r="F6" s="529"/>
      <c r="G6" s="529"/>
      <c r="H6" s="529"/>
    </row>
    <row r="7" spans="1:10" s="47" customFormat="1" ht="28.5" customHeight="1">
      <c r="A7" s="148" t="s">
        <v>178</v>
      </c>
      <c r="B7" s="529" t="s">
        <v>459</v>
      </c>
      <c r="C7" s="529"/>
      <c r="D7" s="529"/>
      <c r="E7" s="529"/>
      <c r="F7" s="529"/>
      <c r="G7" s="529"/>
      <c r="H7" s="529"/>
    </row>
    <row r="8" spans="1:10" s="47" customFormat="1" ht="36" customHeight="1">
      <c r="A8" s="148" t="s">
        <v>455</v>
      </c>
      <c r="B8" s="529" t="s">
        <v>460</v>
      </c>
      <c r="C8" s="529"/>
      <c r="D8" s="529"/>
      <c r="E8" s="529"/>
      <c r="F8" s="529"/>
      <c r="G8" s="529"/>
      <c r="H8" s="529"/>
    </row>
    <row r="9" spans="1:10" s="47" customFormat="1" ht="50.25" customHeight="1">
      <c r="A9" s="148" t="s">
        <v>456</v>
      </c>
      <c r="B9" s="529" t="s">
        <v>461</v>
      </c>
      <c r="C9" s="529"/>
      <c r="D9" s="529"/>
      <c r="E9" s="529"/>
      <c r="F9" s="529"/>
      <c r="G9" s="529"/>
      <c r="H9" s="529"/>
      <c r="J9" s="47" t="s">
        <v>490</v>
      </c>
    </row>
    <row r="10" spans="1:10" s="47" customFormat="1" ht="93.75" customHeight="1">
      <c r="A10" s="148" t="s">
        <v>457</v>
      </c>
      <c r="B10" s="529" t="s">
        <v>557</v>
      </c>
      <c r="C10" s="529"/>
      <c r="D10" s="529"/>
      <c r="E10" s="529"/>
      <c r="F10" s="529"/>
      <c r="G10" s="529"/>
      <c r="H10" s="529"/>
    </row>
    <row r="11" spans="1:10" s="47" customFormat="1" ht="36" customHeight="1">
      <c r="A11" s="148" t="s">
        <v>465</v>
      </c>
      <c r="B11" s="529" t="s">
        <v>464</v>
      </c>
      <c r="C11" s="529"/>
      <c r="D11" s="529"/>
      <c r="E11" s="529"/>
      <c r="F11" s="529"/>
      <c r="G11" s="529"/>
      <c r="H11" s="529"/>
    </row>
    <row r="12" spans="1:10" s="47" customFormat="1" ht="56.25" customHeight="1">
      <c r="A12" s="148" t="s">
        <v>491</v>
      </c>
      <c r="B12" s="529" t="s">
        <v>492</v>
      </c>
      <c r="C12" s="529"/>
      <c r="D12" s="529"/>
      <c r="E12" s="529"/>
      <c r="F12" s="529"/>
      <c r="G12" s="529"/>
      <c r="H12" s="529"/>
    </row>
    <row r="13" spans="1:10" s="47" customFormat="1" ht="65.25" customHeight="1">
      <c r="A13" s="148" t="s">
        <v>493</v>
      </c>
      <c r="B13" s="614" t="s">
        <v>494</v>
      </c>
      <c r="C13" s="614"/>
      <c r="D13" s="614"/>
      <c r="E13" s="614"/>
      <c r="F13" s="614"/>
      <c r="G13" s="614"/>
      <c r="H13" s="614"/>
    </row>
    <row r="14" spans="1:10" s="47" customFormat="1" ht="58.5" customHeight="1">
      <c r="A14" s="148" t="s">
        <v>495</v>
      </c>
      <c r="B14" s="614" t="s">
        <v>496</v>
      </c>
      <c r="C14" s="614"/>
      <c r="D14" s="614"/>
      <c r="E14" s="614"/>
      <c r="F14" s="614"/>
      <c r="G14" s="614"/>
      <c r="H14" s="614"/>
    </row>
    <row r="15" spans="1:10" s="47" customFormat="1" ht="28.5" customHeight="1">
      <c r="A15" s="148" t="s">
        <v>497</v>
      </c>
      <c r="B15" s="529" t="s">
        <v>466</v>
      </c>
      <c r="C15" s="529"/>
      <c r="D15" s="529"/>
      <c r="E15" s="529"/>
      <c r="F15" s="529"/>
      <c r="G15" s="529"/>
      <c r="H15" s="529"/>
    </row>
    <row r="16" spans="1:10" s="47" customFormat="1" ht="70.5" customHeight="1">
      <c r="A16" s="148" t="s">
        <v>498</v>
      </c>
      <c r="B16" s="529" t="s">
        <v>467</v>
      </c>
      <c r="C16" s="529"/>
      <c r="D16" s="529"/>
      <c r="E16" s="529"/>
      <c r="F16" s="529"/>
      <c r="G16" s="529"/>
      <c r="H16" s="529"/>
    </row>
    <row r="17" spans="1:11" s="47" customFormat="1" ht="15" customHeight="1">
      <c r="A17" s="43" t="s">
        <v>26</v>
      </c>
      <c r="B17" s="531" t="s">
        <v>183</v>
      </c>
      <c r="C17" s="531"/>
      <c r="D17" s="531"/>
      <c r="E17" s="531"/>
      <c r="F17" s="531"/>
      <c r="G17" s="531"/>
      <c r="H17" s="531"/>
    </row>
    <row r="18" spans="1:11" s="47" customFormat="1" ht="15" customHeight="1">
      <c r="A18" s="293"/>
      <c r="B18" s="531" t="s">
        <v>184</v>
      </c>
      <c r="C18" s="531"/>
      <c r="D18" s="531"/>
      <c r="E18" s="531"/>
      <c r="F18" s="531"/>
      <c r="G18" s="531"/>
      <c r="H18" s="531"/>
    </row>
    <row r="19" spans="1:11" s="47" customFormat="1" ht="15.9" customHeight="1">
      <c r="A19" s="322" t="s">
        <v>180</v>
      </c>
      <c r="B19" s="622" t="s">
        <v>216</v>
      </c>
      <c r="C19" s="622"/>
      <c r="D19" s="622"/>
      <c r="E19" s="622"/>
      <c r="F19" s="622"/>
      <c r="G19" s="622"/>
      <c r="H19" s="622"/>
    </row>
    <row r="20" spans="1:11" s="47" customFormat="1" ht="15.9" customHeight="1">
      <c r="A20" s="43"/>
      <c r="B20" s="605"/>
      <c r="C20" s="605"/>
      <c r="D20" s="293" t="s">
        <v>217</v>
      </c>
      <c r="E20" s="605"/>
      <c r="F20" s="605"/>
      <c r="G20" s="605"/>
      <c r="H20" s="605"/>
    </row>
    <row r="21" spans="1:11" s="47" customFormat="1" ht="25.5" customHeight="1">
      <c r="A21" s="322" t="s">
        <v>178</v>
      </c>
      <c r="B21" s="614" t="s">
        <v>218</v>
      </c>
      <c r="C21" s="614"/>
      <c r="D21" s="614"/>
      <c r="E21" s="614"/>
      <c r="F21" s="614"/>
      <c r="G21" s="621"/>
      <c r="H21" s="621"/>
    </row>
    <row r="22" spans="1:11" s="47" customFormat="1" ht="30.75" customHeight="1">
      <c r="A22" s="43"/>
      <c r="B22" s="614" t="s">
        <v>219</v>
      </c>
      <c r="C22" s="614"/>
      <c r="D22" s="620"/>
      <c r="E22" s="620"/>
      <c r="F22" s="620"/>
      <c r="G22" s="620"/>
      <c r="H22" s="620"/>
    </row>
    <row r="23" spans="1:11" ht="27" customHeight="1">
      <c r="A23" s="294" t="s">
        <v>455</v>
      </c>
      <c r="B23" s="619" t="s">
        <v>473</v>
      </c>
      <c r="C23" s="619"/>
      <c r="D23" s="619"/>
      <c r="E23" s="619"/>
      <c r="F23" s="619"/>
      <c r="G23" s="619"/>
      <c r="H23" s="619"/>
    </row>
    <row r="24" spans="1:11" s="47" customFormat="1" ht="23.25" customHeight="1">
      <c r="A24" s="148"/>
      <c r="B24" s="614" t="s">
        <v>472</v>
      </c>
      <c r="C24" s="614"/>
      <c r="D24" s="614"/>
      <c r="E24" s="614"/>
      <c r="F24" s="614"/>
      <c r="G24" s="620"/>
      <c r="H24" s="620"/>
    </row>
    <row r="25" spans="1:11" s="47" customFormat="1" ht="27" customHeight="1">
      <c r="A25" s="148"/>
      <c r="B25" s="614" t="s">
        <v>462</v>
      </c>
      <c r="C25" s="614"/>
      <c r="D25" s="614"/>
      <c r="E25" s="614"/>
      <c r="F25" s="614"/>
      <c r="G25" s="614"/>
      <c r="H25" s="614"/>
    </row>
    <row r="26" spans="1:11" s="47" customFormat="1" ht="47.25" customHeight="1">
      <c r="A26" s="148" t="s">
        <v>456</v>
      </c>
      <c r="B26" s="529" t="s">
        <v>463</v>
      </c>
      <c r="C26" s="529"/>
      <c r="D26" s="529"/>
      <c r="E26" s="529"/>
      <c r="F26" s="529"/>
      <c r="G26" s="529"/>
      <c r="H26" s="529"/>
    </row>
    <row r="27" spans="1:11" s="47" customFormat="1" ht="106.5" customHeight="1">
      <c r="A27" s="148" t="s">
        <v>457</v>
      </c>
      <c r="B27" s="529" t="s">
        <v>558</v>
      </c>
      <c r="C27" s="529"/>
      <c r="D27" s="529"/>
      <c r="E27" s="529"/>
      <c r="F27" s="529"/>
      <c r="G27" s="529"/>
      <c r="H27" s="529"/>
    </row>
    <row r="28" spans="1:11" s="47" customFormat="1" ht="39" customHeight="1">
      <c r="A28" s="148" t="s">
        <v>465</v>
      </c>
      <c r="B28" s="529" t="s">
        <v>464</v>
      </c>
      <c r="C28" s="529"/>
      <c r="D28" s="529"/>
      <c r="E28" s="529"/>
      <c r="F28" s="529"/>
      <c r="G28" s="529"/>
      <c r="H28" s="529"/>
      <c r="K28" s="47" t="s">
        <v>490</v>
      </c>
    </row>
    <row r="29" spans="1:11" s="47" customFormat="1" ht="59.25" customHeight="1">
      <c r="A29" s="148" t="s">
        <v>491</v>
      </c>
      <c r="B29" s="529" t="s">
        <v>499</v>
      </c>
      <c r="C29" s="529"/>
      <c r="D29" s="529"/>
      <c r="E29" s="529"/>
      <c r="F29" s="529"/>
      <c r="G29" s="529"/>
      <c r="H29" s="529"/>
    </row>
    <row r="30" spans="1:11" s="47" customFormat="1" ht="60" customHeight="1">
      <c r="A30" s="148" t="s">
        <v>493</v>
      </c>
      <c r="B30" s="529" t="s">
        <v>500</v>
      </c>
      <c r="C30" s="529"/>
      <c r="D30" s="529"/>
      <c r="E30" s="529"/>
      <c r="F30" s="529"/>
      <c r="G30" s="529"/>
      <c r="H30" s="529"/>
    </row>
    <row r="31" spans="1:11" s="47" customFormat="1" ht="58.5" customHeight="1">
      <c r="A31" s="148" t="s">
        <v>495</v>
      </c>
      <c r="B31" s="529" t="s">
        <v>496</v>
      </c>
      <c r="C31" s="529"/>
      <c r="D31" s="529"/>
      <c r="E31" s="529"/>
      <c r="F31" s="529"/>
      <c r="G31" s="529"/>
      <c r="H31" s="529"/>
    </row>
    <row r="32" spans="1:11" s="47" customFormat="1" ht="30.75" customHeight="1">
      <c r="A32" s="148" t="s">
        <v>497</v>
      </c>
      <c r="B32" s="529" t="s">
        <v>466</v>
      </c>
      <c r="C32" s="529"/>
      <c r="D32" s="529"/>
      <c r="E32" s="529"/>
      <c r="F32" s="529"/>
      <c r="G32" s="529"/>
      <c r="H32" s="529"/>
    </row>
    <row r="33" spans="1:8" s="47" customFormat="1" ht="66.75" customHeight="1">
      <c r="A33" s="148" t="s">
        <v>498</v>
      </c>
      <c r="B33" s="529" t="s">
        <v>467</v>
      </c>
      <c r="C33" s="529"/>
      <c r="D33" s="529"/>
      <c r="E33" s="529"/>
      <c r="F33" s="529"/>
      <c r="G33" s="529"/>
      <c r="H33" s="529"/>
    </row>
    <row r="34" spans="1:8" s="47" customFormat="1" ht="32.1" customHeight="1">
      <c r="A34" s="612" t="s">
        <v>469</v>
      </c>
      <c r="B34" s="612"/>
      <c r="C34" s="612"/>
      <c r="D34" s="612"/>
      <c r="E34" s="612"/>
      <c r="F34" s="612"/>
      <c r="G34" s="612"/>
      <c r="H34" s="612"/>
    </row>
    <row r="35" spans="1:8" s="47" customFormat="1" ht="20.100000000000001" customHeight="1">
      <c r="A35" s="43"/>
      <c r="B35" s="295"/>
      <c r="C35" s="613"/>
      <c r="D35" s="613"/>
      <c r="E35" s="613"/>
      <c r="F35" s="613"/>
      <c r="G35" s="613"/>
      <c r="H35" s="613"/>
    </row>
    <row r="36" spans="1:8" s="47" customFormat="1" ht="20.100000000000001" customHeight="1">
      <c r="A36" s="43"/>
      <c r="B36" s="614" t="s">
        <v>188</v>
      </c>
      <c r="C36" s="614"/>
      <c r="D36" s="614"/>
      <c r="E36" s="614"/>
      <c r="F36" s="614"/>
      <c r="G36" s="614"/>
      <c r="H36" s="614"/>
    </row>
    <row r="37" spans="1:8" s="47" customFormat="1" ht="22.5" customHeight="1">
      <c r="A37" s="148" t="s">
        <v>177</v>
      </c>
      <c r="B37" s="617" t="s">
        <v>186</v>
      </c>
      <c r="C37" s="617"/>
      <c r="D37" s="617"/>
      <c r="E37" s="617"/>
      <c r="F37" s="617"/>
      <c r="G37" s="617"/>
      <c r="H37" s="617"/>
    </row>
    <row r="38" spans="1:8" s="47" customFormat="1" ht="27.75" customHeight="1">
      <c r="A38" s="322" t="s">
        <v>178</v>
      </c>
      <c r="B38" s="618" t="s">
        <v>220</v>
      </c>
      <c r="C38" s="618"/>
      <c r="D38" s="615"/>
      <c r="E38" s="615"/>
      <c r="F38" s="616" t="s">
        <v>468</v>
      </c>
      <c r="G38" s="616"/>
      <c r="H38" s="321"/>
    </row>
    <row r="39" spans="1:8" s="47" customFormat="1" ht="43.5" customHeight="1">
      <c r="A39" s="43"/>
      <c r="B39" s="529" t="s">
        <v>179</v>
      </c>
      <c r="C39" s="529"/>
      <c r="D39" s="529"/>
      <c r="E39" s="529"/>
      <c r="F39" s="529"/>
      <c r="G39" s="529"/>
      <c r="H39" s="529"/>
    </row>
    <row r="40" spans="1:8" s="47" customFormat="1" ht="78.75" customHeight="1">
      <c r="A40" s="43"/>
      <c r="B40" s="529" t="s">
        <v>480</v>
      </c>
      <c r="C40" s="529"/>
      <c r="D40" s="529"/>
      <c r="E40" s="529"/>
      <c r="F40" s="529"/>
      <c r="G40" s="529"/>
      <c r="H40" s="529"/>
    </row>
    <row r="41" spans="1:8" s="47" customFormat="1" ht="39" customHeight="1">
      <c r="A41" s="43"/>
      <c r="B41" s="322" t="s">
        <v>180</v>
      </c>
      <c r="C41" s="296" t="s">
        <v>181</v>
      </c>
      <c r="D41" s="297"/>
      <c r="E41" s="297"/>
      <c r="F41" s="297"/>
      <c r="G41" s="297"/>
      <c r="H41" s="297"/>
    </row>
    <row r="42" spans="1:8" s="47" customFormat="1" ht="18" customHeight="1">
      <c r="A42" s="298"/>
      <c r="B42" s="322" t="s">
        <v>178</v>
      </c>
      <c r="C42" s="605"/>
      <c r="D42" s="605"/>
      <c r="E42" s="605"/>
      <c r="F42" s="605"/>
      <c r="G42" s="605"/>
      <c r="H42" s="605"/>
    </row>
    <row r="43" spans="1:8" s="48" customFormat="1" ht="15.9" customHeight="1">
      <c r="A43" s="322"/>
      <c r="B43" s="606" t="s">
        <v>182</v>
      </c>
      <c r="C43" s="606"/>
      <c r="D43" s="606"/>
      <c r="E43" s="606"/>
      <c r="F43" s="606"/>
      <c r="G43" s="607"/>
      <c r="H43" s="607"/>
    </row>
    <row r="44" spans="1:8" s="47" customFormat="1" ht="39.9" customHeight="1">
      <c r="A44" s="586"/>
      <c r="B44" s="608"/>
      <c r="C44" s="608"/>
      <c r="D44" s="587"/>
      <c r="E44" s="299"/>
      <c r="F44" s="299"/>
      <c r="G44" s="609"/>
      <c r="H44" s="610"/>
    </row>
    <row r="45" spans="1:8" s="47" customFormat="1" ht="13.5" customHeight="1">
      <c r="A45" s="611" t="s">
        <v>76</v>
      </c>
      <c r="B45" s="611"/>
      <c r="C45" s="611"/>
      <c r="D45" s="611"/>
      <c r="E45" s="180"/>
      <c r="F45" s="180"/>
      <c r="G45" s="546" t="s">
        <v>470</v>
      </c>
      <c r="H45" s="546"/>
    </row>
    <row r="46" spans="1:8" s="48" customFormat="1" ht="12.75" customHeight="1">
      <c r="A46" s="612" t="s">
        <v>471</v>
      </c>
      <c r="B46" s="612"/>
      <c r="C46" s="612"/>
      <c r="D46" s="612"/>
      <c r="E46" s="612"/>
      <c r="F46" s="612"/>
      <c r="G46" s="612"/>
      <c r="H46" s="612"/>
    </row>
    <row r="47" spans="1:8" s="47" customFormat="1" ht="20.100000000000001" customHeight="1">
      <c r="A47" s="43"/>
      <c r="B47" s="295"/>
      <c r="C47" s="613"/>
      <c r="D47" s="613"/>
      <c r="E47" s="613"/>
      <c r="F47" s="613"/>
      <c r="G47" s="613"/>
      <c r="H47" s="613"/>
    </row>
    <row r="48" spans="1:8" s="47" customFormat="1" ht="20.100000000000001" customHeight="1">
      <c r="A48" s="43"/>
      <c r="B48" s="614" t="s">
        <v>188</v>
      </c>
      <c r="C48" s="614"/>
      <c r="D48" s="614"/>
      <c r="E48" s="614"/>
      <c r="F48" s="614"/>
      <c r="G48" s="614"/>
      <c r="H48" s="614"/>
    </row>
    <row r="49" spans="1:8" s="47" customFormat="1" ht="18" customHeight="1">
      <c r="A49" s="43"/>
      <c r="B49" s="148" t="s">
        <v>177</v>
      </c>
      <c r="C49" s="606" t="s">
        <v>186</v>
      </c>
      <c r="D49" s="606"/>
      <c r="E49" s="606"/>
      <c r="F49" s="606"/>
      <c r="G49" s="606"/>
      <c r="H49" s="606"/>
    </row>
    <row r="50" spans="1:8" s="47" customFormat="1" ht="30.75" customHeight="1">
      <c r="A50" s="43"/>
      <c r="B50" s="322" t="s">
        <v>178</v>
      </c>
      <c r="C50" s="320" t="s">
        <v>220</v>
      </c>
      <c r="D50" s="615"/>
      <c r="E50" s="615"/>
      <c r="F50" s="616" t="s">
        <v>468</v>
      </c>
      <c r="G50" s="616"/>
      <c r="H50" s="321"/>
    </row>
    <row r="51" spans="1:8" s="47" customFormat="1" ht="43.5" customHeight="1">
      <c r="A51" s="43"/>
      <c r="B51" s="529" t="s">
        <v>179</v>
      </c>
      <c r="C51" s="529"/>
      <c r="D51" s="529"/>
      <c r="E51" s="529"/>
      <c r="F51" s="529"/>
      <c r="G51" s="529"/>
      <c r="H51" s="529"/>
    </row>
    <row r="52" spans="1:8" s="47" customFormat="1" ht="75.75" customHeight="1">
      <c r="A52" s="43"/>
      <c r="B52" s="529" t="s">
        <v>480</v>
      </c>
      <c r="C52" s="529"/>
      <c r="D52" s="529"/>
      <c r="E52" s="529"/>
      <c r="F52" s="529"/>
      <c r="G52" s="529"/>
      <c r="H52" s="529"/>
    </row>
    <row r="53" spans="1:8" s="47" customFormat="1" ht="20.25" customHeight="1">
      <c r="A53" s="43"/>
      <c r="B53" s="322" t="s">
        <v>180</v>
      </c>
      <c r="C53" s="296" t="s">
        <v>181</v>
      </c>
      <c r="D53" s="297"/>
      <c r="E53" s="297"/>
      <c r="F53" s="297"/>
      <c r="G53" s="297"/>
      <c r="H53" s="297"/>
    </row>
    <row r="54" spans="1:8" s="47" customFormat="1" ht="18" customHeight="1">
      <c r="A54" s="298"/>
      <c r="B54" s="322" t="s">
        <v>178</v>
      </c>
      <c r="C54" s="605"/>
      <c r="D54" s="605"/>
      <c r="E54" s="605"/>
      <c r="F54" s="605"/>
      <c r="G54" s="605"/>
      <c r="H54" s="605"/>
    </row>
    <row r="55" spans="1:8" s="48" customFormat="1" ht="15.9" customHeight="1">
      <c r="A55" s="322"/>
      <c r="B55" s="606" t="s">
        <v>182</v>
      </c>
      <c r="C55" s="606"/>
      <c r="D55" s="606"/>
      <c r="E55" s="606"/>
      <c r="F55" s="606"/>
      <c r="G55" s="607"/>
      <c r="H55" s="607"/>
    </row>
    <row r="56" spans="1:8" s="47" customFormat="1" ht="39.9" customHeight="1">
      <c r="A56" s="586"/>
      <c r="B56" s="608"/>
      <c r="C56" s="608"/>
      <c r="D56" s="587"/>
      <c r="E56" s="299"/>
      <c r="F56" s="299"/>
      <c r="G56" s="609"/>
      <c r="H56" s="610"/>
    </row>
    <row r="57" spans="1:8" s="47" customFormat="1" ht="45" customHeight="1">
      <c r="A57" s="611" t="s">
        <v>76</v>
      </c>
      <c r="B57" s="611"/>
      <c r="C57" s="611"/>
      <c r="D57" s="611"/>
      <c r="E57" s="180"/>
      <c r="F57" s="180"/>
      <c r="G57" s="546" t="s">
        <v>474</v>
      </c>
      <c r="H57" s="546"/>
    </row>
    <row r="58" spans="1:8" s="48" customFormat="1" ht="32.1" customHeight="1">
      <c r="A58" s="612" t="s">
        <v>476</v>
      </c>
      <c r="B58" s="612"/>
      <c r="C58" s="612"/>
      <c r="D58" s="612"/>
      <c r="E58" s="612"/>
      <c r="F58" s="612"/>
      <c r="G58" s="612"/>
      <c r="H58" s="612"/>
    </row>
    <row r="59" spans="1:8" s="47" customFormat="1" ht="20.100000000000001" customHeight="1">
      <c r="A59" s="43"/>
      <c r="B59" s="295"/>
      <c r="C59" s="613"/>
      <c r="D59" s="613"/>
      <c r="E59" s="613"/>
      <c r="F59" s="613"/>
      <c r="G59" s="613"/>
      <c r="H59" s="613"/>
    </row>
    <row r="60" spans="1:8" s="47" customFormat="1" ht="20.100000000000001" customHeight="1">
      <c r="A60" s="43"/>
      <c r="B60" s="614" t="s">
        <v>188</v>
      </c>
      <c r="C60" s="614"/>
      <c r="D60" s="614"/>
      <c r="E60" s="614"/>
      <c r="F60" s="614"/>
      <c r="G60" s="614"/>
      <c r="H60" s="614"/>
    </row>
    <row r="61" spans="1:8" s="47" customFormat="1" ht="24" customHeight="1">
      <c r="A61" s="43"/>
      <c r="B61" s="148" t="s">
        <v>177</v>
      </c>
      <c r="C61" s="606" t="s">
        <v>186</v>
      </c>
      <c r="D61" s="606"/>
      <c r="E61" s="606"/>
      <c r="F61" s="606"/>
      <c r="G61" s="606"/>
      <c r="H61" s="606"/>
    </row>
    <row r="62" spans="1:8" s="47" customFormat="1" ht="24.75" customHeight="1">
      <c r="A62" s="43"/>
      <c r="B62" s="322" t="s">
        <v>178</v>
      </c>
      <c r="C62" s="320" t="s">
        <v>220</v>
      </c>
      <c r="D62" s="615"/>
      <c r="E62" s="615"/>
      <c r="F62" s="616" t="s">
        <v>468</v>
      </c>
      <c r="G62" s="616"/>
      <c r="H62" s="321"/>
    </row>
    <row r="63" spans="1:8" s="47" customFormat="1" ht="42" customHeight="1">
      <c r="A63" s="43"/>
      <c r="B63" s="529" t="s">
        <v>179</v>
      </c>
      <c r="C63" s="529"/>
      <c r="D63" s="529"/>
      <c r="E63" s="529"/>
      <c r="F63" s="529"/>
      <c r="G63" s="529"/>
      <c r="H63" s="529"/>
    </row>
    <row r="64" spans="1:8" s="47" customFormat="1" ht="72" customHeight="1">
      <c r="A64" s="43"/>
      <c r="B64" s="529" t="s">
        <v>480</v>
      </c>
      <c r="C64" s="529"/>
      <c r="D64" s="529"/>
      <c r="E64" s="529"/>
      <c r="F64" s="529"/>
      <c r="G64" s="529"/>
      <c r="H64" s="529"/>
    </row>
    <row r="65" spans="1:8" s="47" customFormat="1" ht="32.25" customHeight="1">
      <c r="A65" s="43"/>
      <c r="B65" s="322" t="s">
        <v>180</v>
      </c>
      <c r="C65" s="296" t="s">
        <v>181</v>
      </c>
      <c r="D65" s="297"/>
      <c r="E65" s="297"/>
      <c r="F65" s="297"/>
      <c r="G65" s="297"/>
      <c r="H65" s="297"/>
    </row>
    <row r="66" spans="1:8" s="47" customFormat="1" ht="18" customHeight="1">
      <c r="A66" s="298"/>
      <c r="B66" s="322" t="s">
        <v>178</v>
      </c>
      <c r="C66" s="605"/>
      <c r="D66" s="605"/>
      <c r="E66" s="605"/>
      <c r="F66" s="605"/>
      <c r="G66" s="605"/>
      <c r="H66" s="605"/>
    </row>
    <row r="67" spans="1:8" s="48" customFormat="1" ht="15.9" customHeight="1">
      <c r="A67" s="322"/>
      <c r="B67" s="606" t="s">
        <v>182</v>
      </c>
      <c r="C67" s="606"/>
      <c r="D67" s="606"/>
      <c r="E67" s="606"/>
      <c r="F67" s="606"/>
      <c r="G67" s="607"/>
      <c r="H67" s="607"/>
    </row>
    <row r="68" spans="1:8" s="47" customFormat="1" ht="39.9" customHeight="1">
      <c r="A68" s="586"/>
      <c r="B68" s="608"/>
      <c r="C68" s="608"/>
      <c r="D68" s="587"/>
      <c r="E68" s="299"/>
      <c r="F68" s="299"/>
      <c r="G68" s="609"/>
      <c r="H68" s="610"/>
    </row>
    <row r="69" spans="1:8" s="47" customFormat="1" ht="15.75" customHeight="1">
      <c r="A69" s="611" t="s">
        <v>76</v>
      </c>
      <c r="B69" s="611"/>
      <c r="C69" s="611"/>
      <c r="D69" s="611"/>
      <c r="E69" s="180"/>
      <c r="F69" s="180"/>
      <c r="G69" s="546" t="s">
        <v>475</v>
      </c>
      <c r="H69" s="546"/>
    </row>
    <row r="70" spans="1:8" s="48" customFormat="1" ht="12.75" customHeight="1">
      <c r="A70" s="160"/>
      <c r="B70" s="160"/>
      <c r="C70" s="42"/>
      <c r="D70" s="42"/>
      <c r="E70" s="42"/>
      <c r="F70" s="42"/>
      <c r="G70" s="42"/>
      <c r="H70" s="42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09375" defaultRowHeight="13.2"/>
  <cols>
    <col min="1" max="1" width="3.88671875" style="160" customWidth="1"/>
    <col min="2" max="2" width="3.6640625" style="160" customWidth="1"/>
    <col min="3" max="3" width="18.109375" style="42" customWidth="1"/>
    <col min="4" max="4" width="9.88671875" style="42" customWidth="1"/>
    <col min="5" max="5" width="10.109375" style="42" customWidth="1"/>
    <col min="6" max="6" width="5.33203125" style="42" customWidth="1"/>
    <col min="7" max="7" width="5.88671875" style="42" customWidth="1"/>
    <col min="8" max="8" width="40.5546875" style="42" customWidth="1"/>
    <col min="9" max="16384" width="9.109375" style="42"/>
  </cols>
  <sheetData>
    <row r="1" spans="1:10" s="47" customFormat="1" ht="15.9" customHeight="1">
      <c r="A1" s="46"/>
      <c r="H1" s="201" t="s">
        <v>224</v>
      </c>
    </row>
    <row r="2" spans="1:10" s="47" customFormat="1" ht="18" customHeight="1">
      <c r="A2" s="432" t="s">
        <v>517</v>
      </c>
      <c r="B2" s="371"/>
      <c r="C2" s="371"/>
      <c r="D2" s="371"/>
      <c r="E2" s="371"/>
      <c r="F2" s="371"/>
      <c r="G2" s="371"/>
      <c r="H2" s="371"/>
    </row>
    <row r="3" spans="1:10" s="47" customFormat="1" ht="54" customHeight="1">
      <c r="A3" s="623" t="s">
        <v>525</v>
      </c>
      <c r="B3" s="623"/>
      <c r="C3" s="623"/>
      <c r="D3" s="623"/>
      <c r="E3" s="623"/>
      <c r="F3" s="623"/>
      <c r="G3" s="623"/>
      <c r="H3" s="623"/>
    </row>
    <row r="4" spans="1:10" s="47" customFormat="1" ht="18" customHeight="1">
      <c r="A4" s="43" t="s">
        <v>25</v>
      </c>
      <c r="B4" s="624" t="s">
        <v>454</v>
      </c>
      <c r="C4" s="624"/>
      <c r="D4" s="624"/>
      <c r="E4" s="624"/>
      <c r="F4" s="624"/>
      <c r="G4" s="624"/>
      <c r="H4" s="624"/>
    </row>
    <row r="5" spans="1:10" s="47" customFormat="1" ht="57.75" customHeight="1">
      <c r="A5" s="529" t="s">
        <v>501</v>
      </c>
      <c r="B5" s="529"/>
      <c r="C5" s="529"/>
      <c r="D5" s="529"/>
      <c r="E5" s="529"/>
      <c r="F5" s="529"/>
      <c r="G5" s="529"/>
      <c r="H5" s="529"/>
    </row>
    <row r="6" spans="1:10" s="47" customFormat="1" ht="23.25" customHeight="1">
      <c r="A6" s="148" t="s">
        <v>180</v>
      </c>
      <c r="B6" s="529" t="s">
        <v>458</v>
      </c>
      <c r="C6" s="529"/>
      <c r="D6" s="529"/>
      <c r="E6" s="529"/>
      <c r="F6" s="529"/>
      <c r="G6" s="529"/>
      <c r="H6" s="529"/>
    </row>
    <row r="7" spans="1:10" s="47" customFormat="1" ht="28.5" customHeight="1">
      <c r="A7" s="148" t="s">
        <v>178</v>
      </c>
      <c r="B7" s="529" t="s">
        <v>459</v>
      </c>
      <c r="C7" s="529"/>
      <c r="D7" s="529"/>
      <c r="E7" s="529"/>
      <c r="F7" s="529"/>
      <c r="G7" s="529"/>
      <c r="H7" s="529"/>
    </row>
    <row r="8" spans="1:10" s="47" customFormat="1" ht="40.5" customHeight="1">
      <c r="A8" s="148" t="s">
        <v>455</v>
      </c>
      <c r="B8" s="529" t="s">
        <v>460</v>
      </c>
      <c r="C8" s="529"/>
      <c r="D8" s="529"/>
      <c r="E8" s="529"/>
      <c r="F8" s="529"/>
      <c r="G8" s="529"/>
      <c r="H8" s="529"/>
    </row>
    <row r="9" spans="1:10" s="47" customFormat="1" ht="42" customHeight="1">
      <c r="A9" s="148" t="s">
        <v>456</v>
      </c>
      <c r="B9" s="529" t="s">
        <v>502</v>
      </c>
      <c r="C9" s="529"/>
      <c r="D9" s="529"/>
      <c r="E9" s="529"/>
      <c r="F9" s="529"/>
      <c r="G9" s="529"/>
      <c r="H9" s="529"/>
      <c r="J9" s="47" t="s">
        <v>490</v>
      </c>
    </row>
    <row r="10" spans="1:10" s="47" customFormat="1" ht="107.25" customHeight="1">
      <c r="A10" s="148" t="s">
        <v>457</v>
      </c>
      <c r="B10" s="529" t="s">
        <v>558</v>
      </c>
      <c r="C10" s="529"/>
      <c r="D10" s="529"/>
      <c r="E10" s="529"/>
      <c r="F10" s="529"/>
      <c r="G10" s="529"/>
      <c r="H10" s="529"/>
    </row>
    <row r="11" spans="1:10" s="47" customFormat="1" ht="30.75" customHeight="1">
      <c r="A11" s="148" t="s">
        <v>465</v>
      </c>
      <c r="B11" s="529" t="s">
        <v>503</v>
      </c>
      <c r="C11" s="529"/>
      <c r="D11" s="529"/>
      <c r="E11" s="529"/>
      <c r="F11" s="529"/>
      <c r="G11" s="529"/>
      <c r="H11" s="529"/>
    </row>
    <row r="12" spans="1:10" s="47" customFormat="1" ht="51" customHeight="1">
      <c r="A12" s="148" t="s">
        <v>491</v>
      </c>
      <c r="B12" s="529" t="s">
        <v>504</v>
      </c>
      <c r="C12" s="529"/>
      <c r="D12" s="529"/>
      <c r="E12" s="529"/>
      <c r="F12" s="529"/>
      <c r="G12" s="529"/>
      <c r="H12" s="529"/>
    </row>
    <row r="13" spans="1:10" s="47" customFormat="1" ht="49.5" customHeight="1">
      <c r="A13" s="148" t="s">
        <v>493</v>
      </c>
      <c r="B13" s="529" t="s">
        <v>505</v>
      </c>
      <c r="C13" s="529"/>
      <c r="D13" s="529"/>
      <c r="E13" s="529"/>
      <c r="F13" s="529"/>
      <c r="G13" s="529"/>
      <c r="H13" s="529"/>
    </row>
    <row r="14" spans="1:10" s="47" customFormat="1" ht="27" customHeight="1">
      <c r="A14" s="148"/>
      <c r="B14" s="529" t="s">
        <v>506</v>
      </c>
      <c r="C14" s="529"/>
      <c r="D14" s="529"/>
      <c r="E14" s="529"/>
      <c r="F14" s="529"/>
      <c r="G14" s="529"/>
      <c r="H14" s="529"/>
    </row>
    <row r="15" spans="1:10" s="47" customFormat="1" ht="24.75" customHeight="1">
      <c r="A15" s="148"/>
      <c r="B15" s="529" t="s">
        <v>507</v>
      </c>
      <c r="C15" s="529"/>
      <c r="D15" s="529"/>
      <c r="E15" s="529"/>
      <c r="F15" s="529"/>
      <c r="G15" s="529"/>
      <c r="H15" s="529"/>
    </row>
    <row r="16" spans="1:10" s="47" customFormat="1" ht="22.5" customHeight="1">
      <c r="A16" s="148"/>
      <c r="B16" s="529" t="s">
        <v>508</v>
      </c>
      <c r="C16" s="529"/>
      <c r="D16" s="529"/>
      <c r="E16" s="529"/>
      <c r="F16" s="529"/>
      <c r="G16" s="529"/>
      <c r="H16" s="529"/>
    </row>
    <row r="17" spans="1:8" s="47" customFormat="1" ht="26.25" customHeight="1">
      <c r="A17" s="148" t="s">
        <v>495</v>
      </c>
      <c r="B17" s="529" t="s">
        <v>509</v>
      </c>
      <c r="C17" s="529"/>
      <c r="D17" s="529"/>
      <c r="E17" s="529"/>
      <c r="F17" s="529"/>
      <c r="G17" s="529"/>
      <c r="H17" s="529"/>
    </row>
    <row r="18" spans="1:8" s="47" customFormat="1" ht="27" customHeight="1">
      <c r="A18" s="148" t="s">
        <v>497</v>
      </c>
      <c r="B18" s="529" t="s">
        <v>510</v>
      </c>
      <c r="C18" s="529"/>
      <c r="D18" s="529"/>
      <c r="E18" s="529"/>
      <c r="F18" s="529"/>
      <c r="G18" s="529"/>
      <c r="H18" s="529"/>
    </row>
    <row r="19" spans="1:8" s="47" customFormat="1" ht="22.5" customHeight="1">
      <c r="A19" s="148" t="s">
        <v>498</v>
      </c>
      <c r="B19" s="617" t="s">
        <v>511</v>
      </c>
      <c r="C19" s="617"/>
      <c r="D19" s="617"/>
      <c r="E19" s="617"/>
      <c r="F19" s="617"/>
      <c r="G19" s="617"/>
      <c r="H19" s="617"/>
    </row>
    <row r="20" spans="1:8" s="47" customFormat="1" ht="16.5" customHeight="1">
      <c r="A20" s="148"/>
      <c r="B20" s="625" t="s">
        <v>559</v>
      </c>
      <c r="C20" s="625"/>
      <c r="D20" s="626"/>
      <c r="E20" s="626"/>
      <c r="F20" s="626"/>
      <c r="G20" s="626"/>
      <c r="H20" s="626"/>
    </row>
    <row r="21" spans="1:8" s="47" customFormat="1" ht="18.75" customHeight="1">
      <c r="A21" s="43" t="s">
        <v>26</v>
      </c>
      <c r="B21" s="531" t="s">
        <v>183</v>
      </c>
      <c r="C21" s="531"/>
      <c r="D21" s="531"/>
      <c r="E21" s="531"/>
      <c r="F21" s="531"/>
      <c r="G21" s="531"/>
      <c r="H21" s="531"/>
    </row>
    <row r="22" spans="1:8" s="47" customFormat="1" ht="57" customHeight="1">
      <c r="A22" s="529" t="s">
        <v>512</v>
      </c>
      <c r="B22" s="529"/>
      <c r="C22" s="529"/>
      <c r="D22" s="529"/>
      <c r="E22" s="529"/>
      <c r="F22" s="529"/>
      <c r="G22" s="529"/>
      <c r="H22" s="529"/>
    </row>
    <row r="23" spans="1:8" s="47" customFormat="1" ht="15.9" customHeight="1">
      <c r="A23" s="322" t="s">
        <v>180</v>
      </c>
      <c r="B23" s="622" t="s">
        <v>216</v>
      </c>
      <c r="C23" s="622"/>
      <c r="D23" s="622"/>
      <c r="E23" s="622"/>
      <c r="F23" s="622"/>
      <c r="G23" s="622"/>
      <c r="H23" s="622"/>
    </row>
    <row r="24" spans="1:8" s="47" customFormat="1" ht="12" customHeight="1">
      <c r="A24" s="43"/>
      <c r="B24" s="605"/>
      <c r="C24" s="605"/>
      <c r="D24" s="293" t="s">
        <v>217</v>
      </c>
      <c r="E24" s="605"/>
      <c r="F24" s="605"/>
      <c r="G24" s="605"/>
      <c r="H24" s="605"/>
    </row>
    <row r="25" spans="1:8" s="47" customFormat="1" ht="25.5" customHeight="1">
      <c r="A25" s="322" t="s">
        <v>178</v>
      </c>
      <c r="B25" s="614" t="s">
        <v>513</v>
      </c>
      <c r="C25" s="614"/>
      <c r="D25" s="614"/>
      <c r="E25" s="614"/>
      <c r="F25" s="614"/>
      <c r="G25" s="621"/>
      <c r="H25" s="621"/>
    </row>
    <row r="26" spans="1:8" s="47" customFormat="1" ht="27" customHeight="1">
      <c r="A26" s="43"/>
      <c r="B26" s="618" t="s">
        <v>219</v>
      </c>
      <c r="C26" s="618"/>
      <c r="D26" s="618"/>
      <c r="E26" s="300"/>
      <c r="F26" s="300"/>
      <c r="G26" s="300"/>
      <c r="H26" s="300"/>
    </row>
    <row r="27" spans="1:8" ht="25.5" customHeight="1">
      <c r="A27" s="148" t="s">
        <v>455</v>
      </c>
      <c r="B27" s="529" t="s">
        <v>514</v>
      </c>
      <c r="C27" s="529"/>
      <c r="D27" s="529"/>
      <c r="E27" s="529"/>
      <c r="F27" s="529"/>
      <c r="G27" s="529"/>
      <c r="H27" s="529"/>
    </row>
    <row r="28" spans="1:8" s="47" customFormat="1" ht="18.75" customHeight="1">
      <c r="A28" s="148"/>
      <c r="B28" s="614" t="s">
        <v>472</v>
      </c>
      <c r="C28" s="614"/>
      <c r="D28" s="614"/>
      <c r="E28" s="614"/>
      <c r="F28" s="614"/>
      <c r="G28" s="620"/>
      <c r="H28" s="620"/>
    </row>
    <row r="29" spans="1:8" s="47" customFormat="1" ht="15.9" customHeight="1">
      <c r="A29" s="148"/>
      <c r="B29" s="614" t="s">
        <v>462</v>
      </c>
      <c r="C29" s="614"/>
      <c r="D29" s="614"/>
      <c r="E29" s="614"/>
      <c r="F29" s="614"/>
      <c r="G29" s="614"/>
      <c r="H29" s="614"/>
    </row>
    <row r="30" spans="1:8" s="47" customFormat="1" ht="29.25" customHeight="1">
      <c r="A30" s="148" t="s">
        <v>456</v>
      </c>
      <c r="B30" s="529" t="s">
        <v>515</v>
      </c>
      <c r="C30" s="529"/>
      <c r="D30" s="529"/>
      <c r="E30" s="529"/>
      <c r="F30" s="529"/>
      <c r="G30" s="529"/>
      <c r="H30" s="529"/>
    </row>
    <row r="31" spans="1:8" s="47" customFormat="1" ht="106.5" customHeight="1">
      <c r="A31" s="148" t="s">
        <v>457</v>
      </c>
      <c r="B31" s="529" t="s">
        <v>558</v>
      </c>
      <c r="C31" s="529"/>
      <c r="D31" s="529"/>
      <c r="E31" s="529"/>
      <c r="F31" s="529"/>
      <c r="G31" s="529"/>
      <c r="H31" s="529"/>
    </row>
    <row r="32" spans="1:8" s="47" customFormat="1" ht="24" customHeight="1">
      <c r="A32" s="148" t="s">
        <v>465</v>
      </c>
      <c r="B32" s="529" t="s">
        <v>503</v>
      </c>
      <c r="C32" s="529"/>
      <c r="D32" s="529"/>
      <c r="E32" s="529"/>
      <c r="F32" s="529"/>
      <c r="G32" s="529"/>
      <c r="H32" s="529"/>
    </row>
    <row r="33" spans="1:9" s="47" customFormat="1" ht="36" customHeight="1">
      <c r="A33" s="148" t="s">
        <v>491</v>
      </c>
      <c r="B33" s="529" t="s">
        <v>504</v>
      </c>
      <c r="C33" s="529"/>
      <c r="D33" s="529"/>
      <c r="E33" s="529"/>
      <c r="F33" s="529"/>
      <c r="G33" s="529"/>
      <c r="H33" s="529"/>
    </row>
    <row r="34" spans="1:9" s="47" customFormat="1" ht="47.25" customHeight="1">
      <c r="A34" s="148" t="s">
        <v>493</v>
      </c>
      <c r="B34" s="529" t="s">
        <v>516</v>
      </c>
      <c r="C34" s="529"/>
      <c r="D34" s="529"/>
      <c r="E34" s="529"/>
      <c r="F34" s="529"/>
      <c r="G34" s="529"/>
      <c r="H34" s="529"/>
    </row>
    <row r="35" spans="1:9" s="47" customFormat="1" ht="26.25" customHeight="1">
      <c r="A35" s="148"/>
      <c r="B35" s="529" t="s">
        <v>506</v>
      </c>
      <c r="C35" s="529"/>
      <c r="D35" s="529"/>
      <c r="E35" s="529"/>
      <c r="F35" s="529"/>
      <c r="G35" s="529"/>
      <c r="H35" s="529"/>
    </row>
    <row r="36" spans="1:9" s="47" customFormat="1" ht="28.5" customHeight="1">
      <c r="A36" s="148"/>
      <c r="B36" s="529" t="s">
        <v>507</v>
      </c>
      <c r="C36" s="529"/>
      <c r="D36" s="529"/>
      <c r="E36" s="529"/>
      <c r="F36" s="529"/>
      <c r="G36" s="529"/>
      <c r="H36" s="529"/>
    </row>
    <row r="37" spans="1:9" s="47" customFormat="1" ht="28.5" customHeight="1">
      <c r="A37" s="148"/>
      <c r="B37" s="529" t="s">
        <v>508</v>
      </c>
      <c r="C37" s="529"/>
      <c r="D37" s="529"/>
      <c r="E37" s="529"/>
      <c r="F37" s="529"/>
      <c r="G37" s="529"/>
      <c r="H37" s="529"/>
    </row>
    <row r="38" spans="1:9" s="47" customFormat="1" ht="28.5" customHeight="1">
      <c r="A38" s="148" t="s">
        <v>495</v>
      </c>
      <c r="B38" s="529" t="s">
        <v>509</v>
      </c>
      <c r="C38" s="529"/>
      <c r="D38" s="529"/>
      <c r="E38" s="529"/>
      <c r="F38" s="529"/>
      <c r="G38" s="529"/>
      <c r="H38" s="529"/>
    </row>
    <row r="39" spans="1:9" s="47" customFormat="1" ht="28.5" customHeight="1">
      <c r="A39" s="148" t="s">
        <v>497</v>
      </c>
      <c r="B39" s="529" t="s">
        <v>510</v>
      </c>
      <c r="C39" s="529"/>
      <c r="D39" s="529"/>
      <c r="E39" s="529"/>
      <c r="F39" s="529"/>
      <c r="G39" s="529"/>
      <c r="H39" s="529"/>
    </row>
    <row r="40" spans="1:9" s="47" customFormat="1" ht="18.75" customHeight="1">
      <c r="A40" s="148" t="s">
        <v>498</v>
      </c>
      <c r="B40" s="529" t="s">
        <v>511</v>
      </c>
      <c r="C40" s="529"/>
      <c r="D40" s="529"/>
      <c r="E40" s="529"/>
      <c r="F40" s="529"/>
      <c r="G40" s="529"/>
      <c r="H40" s="529"/>
      <c r="I40" s="301"/>
    </row>
    <row r="41" spans="1:9" s="47" customFormat="1" ht="16.5" customHeight="1">
      <c r="A41" s="148"/>
      <c r="B41" s="625" t="s">
        <v>559</v>
      </c>
      <c r="C41" s="625"/>
      <c r="D41" s="626"/>
      <c r="E41" s="626"/>
      <c r="F41" s="626"/>
      <c r="G41" s="626"/>
      <c r="H41" s="626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09375" defaultRowHeight="13.2"/>
  <cols>
    <col min="1" max="1" width="3.5546875" style="72" customWidth="1"/>
    <col min="2" max="2" width="8.6640625" style="72" customWidth="1"/>
    <col min="3" max="3" width="15.6640625" style="72" customWidth="1"/>
    <col min="4" max="10" width="10.6640625" style="72" customWidth="1"/>
    <col min="11" max="11" width="7.6640625" style="72" customWidth="1"/>
    <col min="12" max="13" width="14.6640625" style="72" customWidth="1"/>
    <col min="14" max="14" width="12.6640625" style="72" customWidth="1"/>
    <col min="15" max="15" width="10.44140625" style="72" customWidth="1"/>
    <col min="16" max="16" width="6.6640625" style="72" customWidth="1"/>
    <col min="17" max="16384" width="9.109375" style="72"/>
  </cols>
  <sheetData>
    <row r="1" spans="1:16" ht="30" customHeight="1">
      <c r="A1" s="438" t="s">
        <v>291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211"/>
    </row>
    <row r="2" spans="1:16" ht="30" customHeight="1">
      <c r="A2" s="439" t="s">
        <v>11</v>
      </c>
      <c r="B2" s="439" t="s">
        <v>114</v>
      </c>
      <c r="C2" s="439" t="s">
        <v>115</v>
      </c>
      <c r="D2" s="439" t="s">
        <v>116</v>
      </c>
      <c r="E2" s="439" t="s">
        <v>292</v>
      </c>
      <c r="F2" s="439" t="s">
        <v>117</v>
      </c>
      <c r="G2" s="439" t="s">
        <v>118</v>
      </c>
      <c r="H2" s="439" t="s">
        <v>119</v>
      </c>
      <c r="I2" s="439" t="s">
        <v>120</v>
      </c>
      <c r="J2" s="439" t="s">
        <v>293</v>
      </c>
      <c r="K2" s="439" t="s">
        <v>121</v>
      </c>
      <c r="L2" s="439" t="s">
        <v>112</v>
      </c>
      <c r="M2" s="439" t="s">
        <v>113</v>
      </c>
      <c r="N2" s="439"/>
      <c r="O2" s="444" t="s">
        <v>296</v>
      </c>
    </row>
    <row r="3" spans="1:16" s="73" customFormat="1" ht="30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175" t="s">
        <v>294</v>
      </c>
      <c r="N3" s="175" t="s">
        <v>295</v>
      </c>
      <c r="O3" s="444"/>
    </row>
    <row r="4" spans="1:16" s="74" customFormat="1">
      <c r="A4" s="439"/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N4" s="64">
        <v>13</v>
      </c>
      <c r="O4" s="62">
        <v>14</v>
      </c>
    </row>
    <row r="5" spans="1:16" ht="15.9" customHeight="1">
      <c r="A5" s="65">
        <v>1</v>
      </c>
      <c r="B5" s="66"/>
      <c r="C5" s="66"/>
      <c r="D5" s="66"/>
      <c r="E5" s="209"/>
      <c r="F5" s="71"/>
      <c r="G5" s="66"/>
      <c r="H5" s="66"/>
      <c r="I5" s="66"/>
      <c r="J5" s="209"/>
      <c r="K5" s="66" t="s">
        <v>123</v>
      </c>
      <c r="L5" s="70"/>
      <c r="M5" s="116" t="e">
        <f>VLOOKUP(V_WF!I5,VI_ZRF!A:K,9,FALSE)</f>
        <v>#N/A</v>
      </c>
      <c r="N5" s="116" t="e">
        <f>VLOOKUP(V_WF!I5,VI_ZRF!A:K,10,FALSE)</f>
        <v>#N/A</v>
      </c>
      <c r="O5" s="63"/>
      <c r="P5" s="97"/>
    </row>
    <row r="6" spans="1:16" ht="15.9" customHeight="1">
      <c r="A6" s="65">
        <v>2</v>
      </c>
      <c r="B6" s="66"/>
      <c r="C6" s="66"/>
      <c r="D6" s="66"/>
      <c r="E6" s="209"/>
      <c r="F6" s="71"/>
      <c r="G6" s="66"/>
      <c r="H6" s="66"/>
      <c r="I6" s="66"/>
      <c r="J6" s="209"/>
      <c r="K6" s="66" t="s">
        <v>123</v>
      </c>
      <c r="L6" s="70"/>
      <c r="M6" s="116" t="e">
        <f>VLOOKUP(V_WF!I6,VI_ZRF!A:K,9,FALSE)</f>
        <v>#N/A</v>
      </c>
      <c r="N6" s="116" t="e">
        <f>VLOOKUP(V_WF!I6,VI_ZRF!A:K,10,FALSE)</f>
        <v>#N/A</v>
      </c>
      <c r="O6" s="63"/>
    </row>
    <row r="7" spans="1:16" ht="15.9" customHeight="1">
      <c r="A7" s="65">
        <v>3</v>
      </c>
      <c r="B7" s="66"/>
      <c r="C7" s="66"/>
      <c r="D7" s="66"/>
      <c r="E7" s="209"/>
      <c r="F7" s="71"/>
      <c r="G7" s="66"/>
      <c r="H7" s="66"/>
      <c r="I7" s="66"/>
      <c r="J7" s="209"/>
      <c r="K7" s="66" t="s">
        <v>123</v>
      </c>
      <c r="L7" s="70"/>
      <c r="M7" s="116" t="e">
        <f>VLOOKUP(V_WF!I7,VI_ZRF!A:K,9,FALSE)</f>
        <v>#N/A</v>
      </c>
      <c r="N7" s="116" t="e">
        <f>VLOOKUP(V_WF!I7,VI_ZRF!A:K,10,FALSE)</f>
        <v>#N/A</v>
      </c>
      <c r="O7" s="63"/>
    </row>
    <row r="8" spans="1:16" ht="15.9" customHeight="1">
      <c r="A8" s="65">
        <v>4</v>
      </c>
      <c r="B8" s="66"/>
      <c r="C8" s="66"/>
      <c r="D8" s="66"/>
      <c r="E8" s="209"/>
      <c r="F8" s="71"/>
      <c r="G8" s="66"/>
      <c r="H8" s="66"/>
      <c r="I8" s="66"/>
      <c r="J8" s="209"/>
      <c r="K8" s="66" t="s">
        <v>123</v>
      </c>
      <c r="L8" s="70"/>
      <c r="M8" s="116" t="e">
        <f>VLOOKUP(V_WF!I8,VI_ZRF!A:K,9,FALSE)</f>
        <v>#N/A</v>
      </c>
      <c r="N8" s="116" t="e">
        <f>VLOOKUP(V_WF!I8,VI_ZRF!A:K,10,FALSE)</f>
        <v>#N/A</v>
      </c>
      <c r="O8" s="63"/>
    </row>
    <row r="9" spans="1:16" ht="15.9" customHeight="1">
      <c r="A9" s="65">
        <v>5</v>
      </c>
      <c r="B9" s="66"/>
      <c r="C9" s="66"/>
      <c r="D9" s="66"/>
      <c r="E9" s="209"/>
      <c r="F9" s="71"/>
      <c r="G9" s="66"/>
      <c r="H9" s="66"/>
      <c r="I9" s="66"/>
      <c r="J9" s="209"/>
      <c r="K9" s="66" t="s">
        <v>123</v>
      </c>
      <c r="L9" s="70"/>
      <c r="M9" s="116" t="e">
        <f>VLOOKUP(V_WF!I9,VI_ZRF!A:K,9,FALSE)</f>
        <v>#N/A</v>
      </c>
      <c r="N9" s="116" t="e">
        <f>VLOOKUP(V_WF!I9,VI_ZRF!A:K,10,FALSE)</f>
        <v>#N/A</v>
      </c>
      <c r="O9" s="63"/>
    </row>
    <row r="10" spans="1:16" ht="15.9" customHeight="1">
      <c r="A10" s="65">
        <v>6</v>
      </c>
      <c r="B10" s="66"/>
      <c r="C10" s="66"/>
      <c r="D10" s="66"/>
      <c r="E10" s="209"/>
      <c r="F10" s="71"/>
      <c r="G10" s="66"/>
      <c r="H10" s="66"/>
      <c r="I10" s="66"/>
      <c r="J10" s="209"/>
      <c r="K10" s="66" t="s">
        <v>123</v>
      </c>
      <c r="L10" s="70"/>
      <c r="M10" s="116" t="e">
        <f>VLOOKUP(V_WF!I10,VI_ZRF!A:K,9,FALSE)</f>
        <v>#N/A</v>
      </c>
      <c r="N10" s="116" t="e">
        <f>VLOOKUP(V_WF!I10,VI_ZRF!A:K,10,FALSE)</f>
        <v>#N/A</v>
      </c>
      <c r="O10" s="63"/>
    </row>
    <row r="11" spans="1:16" ht="15.9" customHeight="1">
      <c r="A11" s="65">
        <v>7</v>
      </c>
      <c r="B11" s="66"/>
      <c r="C11" s="66"/>
      <c r="D11" s="66"/>
      <c r="E11" s="209"/>
      <c r="F11" s="71"/>
      <c r="G11" s="66"/>
      <c r="H11" s="66"/>
      <c r="I11" s="66"/>
      <c r="J11" s="209"/>
      <c r="K11" s="66" t="s">
        <v>123</v>
      </c>
      <c r="L11" s="70"/>
      <c r="M11" s="116" t="e">
        <f>VLOOKUP(V_WF!I11,VI_ZRF!A:K,9,FALSE)</f>
        <v>#N/A</v>
      </c>
      <c r="N11" s="116" t="e">
        <f>VLOOKUP(V_WF!I11,VI_ZRF!A:K,10,FALSE)</f>
        <v>#N/A</v>
      </c>
      <c r="O11" s="63"/>
    </row>
    <row r="12" spans="1:16" ht="15.9" customHeight="1">
      <c r="A12" s="65">
        <v>8</v>
      </c>
      <c r="B12" s="66"/>
      <c r="C12" s="66"/>
      <c r="D12" s="66"/>
      <c r="E12" s="209"/>
      <c r="F12" s="71"/>
      <c r="G12" s="66"/>
      <c r="H12" s="66"/>
      <c r="I12" s="66"/>
      <c r="J12" s="209"/>
      <c r="K12" s="66" t="s">
        <v>123</v>
      </c>
      <c r="L12" s="70"/>
      <c r="M12" s="116" t="e">
        <f>VLOOKUP(V_WF!I12,VI_ZRF!A:K,9,FALSE)</f>
        <v>#N/A</v>
      </c>
      <c r="N12" s="116" t="e">
        <f>VLOOKUP(V_WF!I12,VI_ZRF!A:K,10,FALSE)</f>
        <v>#N/A</v>
      </c>
      <c r="O12" s="63"/>
    </row>
    <row r="13" spans="1:16" ht="15.9" customHeight="1">
      <c r="A13" s="65">
        <v>9</v>
      </c>
      <c r="B13" s="66"/>
      <c r="C13" s="66"/>
      <c r="D13" s="66"/>
      <c r="E13" s="209"/>
      <c r="F13" s="71"/>
      <c r="G13" s="66"/>
      <c r="H13" s="66"/>
      <c r="I13" s="66"/>
      <c r="J13" s="209"/>
      <c r="K13" s="66" t="s">
        <v>123</v>
      </c>
      <c r="L13" s="70"/>
      <c r="M13" s="116" t="e">
        <f>VLOOKUP(V_WF!I13,VI_ZRF!A:K,9,FALSE)</f>
        <v>#N/A</v>
      </c>
      <c r="N13" s="116" t="e">
        <f>VLOOKUP(V_WF!I13,VI_ZRF!A:K,10,FALSE)</f>
        <v>#N/A</v>
      </c>
      <c r="O13" s="63"/>
    </row>
    <row r="14" spans="1:16" ht="15.9" customHeight="1">
      <c r="A14" s="65">
        <v>10</v>
      </c>
      <c r="B14" s="66"/>
      <c r="C14" s="66"/>
      <c r="D14" s="66"/>
      <c r="E14" s="209"/>
      <c r="F14" s="71"/>
      <c r="G14" s="66"/>
      <c r="H14" s="66"/>
      <c r="I14" s="66"/>
      <c r="J14" s="209"/>
      <c r="K14" s="66" t="s">
        <v>123</v>
      </c>
      <c r="L14" s="70"/>
      <c r="M14" s="116" t="e">
        <f>VLOOKUP(V_WF!I14,VI_ZRF!A:K,9,FALSE)</f>
        <v>#N/A</v>
      </c>
      <c r="N14" s="116" t="e">
        <f>VLOOKUP(V_WF!I14,VI_ZRF!A:K,10,FALSE)</f>
        <v>#N/A</v>
      </c>
      <c r="O14" s="63"/>
    </row>
    <row r="15" spans="1:16" ht="15.9" customHeight="1">
      <c r="A15" s="65">
        <v>11</v>
      </c>
      <c r="B15" s="66"/>
      <c r="C15" s="66"/>
      <c r="D15" s="66"/>
      <c r="E15" s="209"/>
      <c r="F15" s="71"/>
      <c r="G15" s="66"/>
      <c r="H15" s="66"/>
      <c r="I15" s="66"/>
      <c r="J15" s="209"/>
      <c r="K15" s="66" t="s">
        <v>123</v>
      </c>
      <c r="L15" s="70"/>
      <c r="M15" s="116" t="e">
        <f>VLOOKUP(V_WF!I15,VI_ZRF!A:K,9,FALSE)</f>
        <v>#N/A</v>
      </c>
      <c r="N15" s="116" t="e">
        <f>VLOOKUP(V_WF!I15,VI_ZRF!A:K,10,FALSE)</f>
        <v>#N/A</v>
      </c>
      <c r="O15" s="63"/>
    </row>
    <row r="16" spans="1:16" ht="15.9" customHeight="1">
      <c r="A16" s="65">
        <v>12</v>
      </c>
      <c r="B16" s="66"/>
      <c r="C16" s="66"/>
      <c r="D16" s="66"/>
      <c r="E16" s="209"/>
      <c r="F16" s="71"/>
      <c r="G16" s="66"/>
      <c r="H16" s="66"/>
      <c r="I16" s="66"/>
      <c r="J16" s="209"/>
      <c r="K16" s="66" t="s">
        <v>123</v>
      </c>
      <c r="L16" s="70"/>
      <c r="M16" s="116" t="e">
        <f>VLOOKUP(V_WF!I16,VI_ZRF!A:K,9,FALSE)</f>
        <v>#N/A</v>
      </c>
      <c r="N16" s="116" t="e">
        <f>VLOOKUP(V_WF!I16,VI_ZRF!A:K,10,FALSE)</f>
        <v>#N/A</v>
      </c>
      <c r="O16" s="63"/>
    </row>
    <row r="17" spans="1:17" ht="15.9" customHeight="1">
      <c r="A17" s="65">
        <v>13</v>
      </c>
      <c r="B17" s="66"/>
      <c r="C17" s="66"/>
      <c r="D17" s="66"/>
      <c r="E17" s="209"/>
      <c r="F17" s="71"/>
      <c r="G17" s="66"/>
      <c r="H17" s="66"/>
      <c r="I17" s="66"/>
      <c r="J17" s="209"/>
      <c r="K17" s="66" t="s">
        <v>123</v>
      </c>
      <c r="L17" s="70"/>
      <c r="M17" s="116" t="e">
        <f>VLOOKUP(V_WF!I17,VI_ZRF!A:K,9,FALSE)</f>
        <v>#N/A</v>
      </c>
      <c r="N17" s="116" t="e">
        <f>VLOOKUP(V_WF!I17,VI_ZRF!A:K,10,FALSE)</f>
        <v>#N/A</v>
      </c>
      <c r="O17" s="63"/>
    </row>
    <row r="18" spans="1:17" ht="15.9" customHeight="1">
      <c r="A18" s="65">
        <v>14</v>
      </c>
      <c r="B18" s="66"/>
      <c r="C18" s="67"/>
      <c r="D18" s="66"/>
      <c r="E18" s="209"/>
      <c r="F18" s="71"/>
      <c r="G18" s="66"/>
      <c r="H18" s="66"/>
      <c r="I18" s="66"/>
      <c r="J18" s="209"/>
      <c r="K18" s="66" t="s">
        <v>123</v>
      </c>
      <c r="L18" s="70"/>
      <c r="M18" s="116" t="e">
        <f>VLOOKUP(V_WF!I18,VI_ZRF!A:K,9,FALSE)</f>
        <v>#N/A</v>
      </c>
      <c r="N18" s="116" t="e">
        <f>VLOOKUP(V_WF!I18,VI_ZRF!A:K,10,FALSE)</f>
        <v>#N/A</v>
      </c>
      <c r="O18" s="63"/>
    </row>
    <row r="19" spans="1:17" ht="15.9" customHeight="1">
      <c r="A19" s="65">
        <v>15</v>
      </c>
      <c r="B19" s="66"/>
      <c r="C19" s="67"/>
      <c r="D19" s="66"/>
      <c r="E19" s="209"/>
      <c r="F19" s="71"/>
      <c r="G19" s="66"/>
      <c r="H19" s="66"/>
      <c r="I19" s="66"/>
      <c r="J19" s="209"/>
      <c r="K19" s="66" t="s">
        <v>123</v>
      </c>
      <c r="L19" s="70"/>
      <c r="M19" s="116" t="e">
        <f>VLOOKUP(V_WF!I19,VI_ZRF!A:K,9,FALSE)</f>
        <v>#N/A</v>
      </c>
      <c r="N19" s="116" t="e">
        <f>VLOOKUP(V_WF!I19,VI_ZRF!A:K,10,FALSE)</f>
        <v>#N/A</v>
      </c>
      <c r="O19" s="63"/>
    </row>
    <row r="20" spans="1:17" ht="15.9" customHeight="1">
      <c r="A20" s="65">
        <v>16</v>
      </c>
      <c r="B20" s="66"/>
      <c r="C20" s="67"/>
      <c r="D20" s="66"/>
      <c r="E20" s="209"/>
      <c r="F20" s="71"/>
      <c r="G20" s="66"/>
      <c r="H20" s="66"/>
      <c r="I20" s="66"/>
      <c r="J20" s="209"/>
      <c r="K20" s="66" t="s">
        <v>123</v>
      </c>
      <c r="L20" s="70"/>
      <c r="M20" s="116" t="e">
        <f>VLOOKUP(V_WF!I20,VI_ZRF!A:K,9,FALSE)</f>
        <v>#N/A</v>
      </c>
      <c r="N20" s="116" t="e">
        <f>VLOOKUP(V_WF!I20,VI_ZRF!A:K,10,FALSE)</f>
        <v>#N/A</v>
      </c>
      <c r="O20" s="63"/>
    </row>
    <row r="21" spans="1:17" s="52" customFormat="1" ht="15.9" customHeight="1">
      <c r="A21" s="65">
        <v>17</v>
      </c>
      <c r="B21" s="66"/>
      <c r="C21" s="66"/>
      <c r="D21" s="66"/>
      <c r="E21" s="209"/>
      <c r="F21" s="71"/>
      <c r="G21" s="66"/>
      <c r="H21" s="66"/>
      <c r="I21" s="66"/>
      <c r="J21" s="209"/>
      <c r="K21" s="66" t="s">
        <v>123</v>
      </c>
      <c r="L21" s="70"/>
      <c r="M21" s="116" t="e">
        <f>VLOOKUP(V_WF!I21,VI_ZRF!A:K,9,FALSE)</f>
        <v>#N/A</v>
      </c>
      <c r="N21" s="116" t="e">
        <f>VLOOKUP(V_WF!I21,VI_ZRF!A:K,10,FALSE)</f>
        <v>#N/A</v>
      </c>
      <c r="O21" s="63"/>
    </row>
    <row r="22" spans="1:17" ht="15.9" customHeight="1">
      <c r="A22" s="212"/>
      <c r="B22" s="75"/>
      <c r="C22" s="68"/>
      <c r="D22" s="68"/>
      <c r="E22" s="68"/>
      <c r="F22" s="68"/>
      <c r="G22" s="68"/>
      <c r="H22" s="210"/>
      <c r="I22" s="445" t="s">
        <v>124</v>
      </c>
      <c r="J22" s="445"/>
      <c r="K22" s="446"/>
      <c r="L22" s="115">
        <f ca="1">SUM(L5:OFFSET(Razem_VA_WF,-1,3))</f>
        <v>0</v>
      </c>
      <c r="M22" s="115" t="e">
        <f ca="1">SUM(M5:OFFSET(Razem_VA_WF,-1,4))</f>
        <v>#N/A</v>
      </c>
      <c r="N22" s="115" t="e">
        <f ca="1">SUM(N5:OFFSET(Razem_VA_WF,-1,5))</f>
        <v>#N/A</v>
      </c>
      <c r="O22" s="75"/>
      <c r="Q22" s="88" t="s">
        <v>67</v>
      </c>
    </row>
    <row r="23" spans="1:17" s="77" customFormat="1" ht="15.9" customHeight="1">
      <c r="A23" s="212"/>
      <c r="B23" s="76"/>
      <c r="C23" s="69"/>
      <c r="D23" s="69"/>
      <c r="E23" s="69"/>
      <c r="F23" s="69"/>
      <c r="G23" s="69"/>
      <c r="H23" s="440" t="s">
        <v>297</v>
      </c>
      <c r="I23" s="440"/>
      <c r="J23" s="440"/>
      <c r="K23" s="218"/>
      <c r="L23" s="116">
        <f ca="1">IF($K23&gt;0,SUMIF($O$5:OFFSET(Razem_VA_WF,-1,6),$K23,L$5:OFFSET(Razem_VA_WF,-1,3)),0)</f>
        <v>0</v>
      </c>
      <c r="M23" s="116">
        <f ca="1">IF($K23&gt;0,SUMIF($O5:OFFSET(Razem_VA_WF,-1,6),$K23,M$5:OFFSET(Razem_VA_WF,-1,4)),0)</f>
        <v>0</v>
      </c>
      <c r="N23" s="116">
        <f ca="1">IF($K23&gt;0,SUMIF($O5:OFFSET(Razem_VA_WF,-1,6),$K23,N$5:OFFSET(Razem_VA_WF,-1,5)),0)</f>
        <v>0</v>
      </c>
      <c r="O23" s="76"/>
      <c r="Q23" s="89" t="s">
        <v>68</v>
      </c>
    </row>
    <row r="24" spans="1:17" ht="15.9" customHeight="1">
      <c r="A24" s="212"/>
      <c r="B24" s="75"/>
      <c r="C24" s="68"/>
      <c r="D24" s="68"/>
      <c r="E24" s="68"/>
      <c r="F24" s="68"/>
      <c r="G24" s="68"/>
      <c r="H24" s="440" t="s">
        <v>297</v>
      </c>
      <c r="I24" s="440"/>
      <c r="J24" s="440"/>
      <c r="K24" s="218"/>
      <c r="L24" s="116">
        <f ca="1">IF($K24&gt;0,SUMIF($O$5:OFFSET(Razem_VA_WF,-1,6),$K24,L$5:OFFSET(Razem_VA_WF,-1,3)),0)</f>
        <v>0</v>
      </c>
      <c r="M24" s="116">
        <f ca="1">IF($K24&gt;0,SUMIF($O$5:OFFSET(Razem_VA_WF,-1,6),$K24,M$5:OFFSET(Razem_VA_WF,-1,4)),0)</f>
        <v>0</v>
      </c>
      <c r="N24" s="116">
        <f ca="1">IF($K24&gt;0,SUMIF($O$5:OFFSET(Razem_VA_WF,-1,6),$K24,N$5:OFFSET(Razem_VA_WF,-1,5)),0)</f>
        <v>0</v>
      </c>
      <c r="O24" s="75"/>
      <c r="Q24" s="90"/>
    </row>
    <row r="25" spans="1:17" s="52" customFormat="1" ht="15.9" customHeight="1">
      <c r="A25" s="174"/>
      <c r="B25" s="174"/>
      <c r="C25" s="174"/>
      <c r="D25" s="174"/>
      <c r="E25" s="174"/>
      <c r="F25" s="174"/>
      <c r="G25" s="174"/>
      <c r="H25" s="440" t="s">
        <v>297</v>
      </c>
      <c r="I25" s="440"/>
      <c r="J25" s="440"/>
      <c r="K25" s="218"/>
      <c r="L25" s="116">
        <f ca="1">IF($K25&gt;0,SUMIF($O$5:OFFSET(Razem_VA_WF,-1,6),$K25,L$5:OFFSET(Razem_VA_WF,-1,3)),0)</f>
        <v>0</v>
      </c>
      <c r="M25" s="116">
        <f ca="1">IF($K25&gt;0,SUMIF($O$5:OFFSET(Razem_VA_WF,-1,6),$K25,M$5:OFFSET(Razem_VA_WF,-1,4)),0)</f>
        <v>0</v>
      </c>
      <c r="N25" s="116">
        <f ca="1">IF($K25&gt;0,SUMIF($O$5:OFFSET(Razem_VA_WF,-1,6),$K25,N$5:OFFSET(Razem_VA_WF,-1,5)),0)</f>
        <v>0</v>
      </c>
      <c r="O25" s="213"/>
      <c r="Q25" s="91"/>
    </row>
    <row r="26" spans="1:17" ht="12.75" customHeight="1">
      <c r="A26" s="212"/>
      <c r="B26" s="214"/>
      <c r="C26" s="215"/>
      <c r="D26" s="215"/>
      <c r="E26" s="215"/>
      <c r="F26" s="215"/>
      <c r="G26" s="215"/>
      <c r="H26" s="215"/>
      <c r="I26" s="215"/>
      <c r="J26" s="443"/>
      <c r="K26" s="443"/>
      <c r="L26" s="216"/>
      <c r="M26" s="217"/>
      <c r="N26" s="217"/>
      <c r="Q26" s="88" t="s">
        <v>67</v>
      </c>
    </row>
    <row r="27" spans="1:17" ht="24" customHeight="1">
      <c r="A27" s="441" t="s">
        <v>298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Q27" s="89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showOutlineSymbols="0" view="pageBreakPreview" zoomScaleNormal="100" zoomScaleSheetLayoutView="100" workbookViewId="0">
      <selection activeCell="B65" sqref="B65"/>
    </sheetView>
  </sheetViews>
  <sheetFormatPr defaultColWidth="2.88671875" defaultRowHeight="13.2"/>
  <cols>
    <col min="1" max="1" width="4.6640625" style="2" customWidth="1"/>
    <col min="2" max="2" width="40.6640625" style="2" customWidth="1"/>
    <col min="3" max="3" width="8.6640625" style="2" customWidth="1"/>
    <col min="4" max="5" width="8.6640625" style="18" customWidth="1"/>
    <col min="6" max="6" width="12.6640625" style="2" customWidth="1"/>
    <col min="7" max="7" width="10.6640625" style="2" customWidth="1"/>
    <col min="8" max="9" width="12.6640625" style="2" customWidth="1"/>
    <col min="10" max="10" width="10.6640625" style="2" customWidth="1"/>
    <col min="11" max="11" width="12.6640625" style="2" customWidth="1"/>
    <col min="12" max="12" width="10.6640625" style="2" customWidth="1"/>
    <col min="13" max="13" width="10.6640625" style="23" customWidth="1"/>
    <col min="14" max="14" width="6.6640625" style="2" customWidth="1"/>
    <col min="15" max="15" width="17.33203125" style="2" customWidth="1"/>
    <col min="16" max="16384" width="2.88671875" style="2"/>
  </cols>
  <sheetData>
    <row r="1" spans="1:15" s="3" customFormat="1" ht="23.25" customHeight="1">
      <c r="A1" s="137" t="s">
        <v>122</v>
      </c>
      <c r="B1" s="110"/>
      <c r="C1" s="110"/>
      <c r="D1" s="110"/>
      <c r="E1" s="110"/>
      <c r="F1" s="110"/>
      <c r="G1" s="448"/>
      <c r="H1" s="448"/>
      <c r="I1" s="449" t="str">
        <f>I_IV!L18</f>
        <v>(wybierz z listy)</v>
      </c>
      <c r="J1" s="450"/>
      <c r="K1" s="451"/>
      <c r="L1" s="121"/>
      <c r="M1" s="138"/>
    </row>
    <row r="2" spans="1:15" s="27" customFormat="1" ht="12" customHeight="1">
      <c r="A2" s="458" t="s">
        <v>11</v>
      </c>
      <c r="B2" s="458" t="s">
        <v>172</v>
      </c>
      <c r="C2" s="458" t="s">
        <v>299</v>
      </c>
      <c r="D2" s="452" t="s">
        <v>151</v>
      </c>
      <c r="E2" s="452" t="s">
        <v>152</v>
      </c>
      <c r="F2" s="473" t="s">
        <v>300</v>
      </c>
      <c r="G2" s="474"/>
      <c r="H2" s="475"/>
      <c r="I2" s="476" t="s">
        <v>301</v>
      </c>
      <c r="J2" s="477"/>
      <c r="K2" s="478"/>
      <c r="L2" s="458" t="s">
        <v>153</v>
      </c>
      <c r="M2" s="454" t="s">
        <v>302</v>
      </c>
    </row>
    <row r="3" spans="1:15" s="27" customFormat="1" ht="48" customHeight="1">
      <c r="A3" s="459"/>
      <c r="B3" s="459"/>
      <c r="C3" s="459"/>
      <c r="D3" s="453"/>
      <c r="E3" s="453"/>
      <c r="F3" s="133" t="s">
        <v>59</v>
      </c>
      <c r="G3" s="133" t="s">
        <v>550</v>
      </c>
      <c r="H3" s="6" t="s">
        <v>154</v>
      </c>
      <c r="I3" s="6" t="s">
        <v>59</v>
      </c>
      <c r="J3" s="139" t="s">
        <v>295</v>
      </c>
      <c r="K3" s="140" t="s">
        <v>154</v>
      </c>
      <c r="L3" s="459"/>
      <c r="M3" s="455"/>
    </row>
    <row r="4" spans="1:15" s="20" customFormat="1" ht="12" customHeight="1">
      <c r="A4" s="19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25">
        <v>11</v>
      </c>
      <c r="M4" s="25">
        <v>12</v>
      </c>
    </row>
    <row r="5" spans="1:15" s="5" customFormat="1" ht="14.1" customHeight="1">
      <c r="A5" s="33" t="s">
        <v>25</v>
      </c>
      <c r="B5" s="465" t="s">
        <v>303</v>
      </c>
      <c r="C5" s="466"/>
      <c r="D5" s="466"/>
      <c r="E5" s="466"/>
      <c r="F5" s="466"/>
      <c r="G5" s="466"/>
      <c r="H5" s="466"/>
      <c r="I5" s="466"/>
      <c r="J5" s="466"/>
      <c r="K5" s="466"/>
      <c r="L5" s="132"/>
      <c r="M5" s="31"/>
    </row>
    <row r="6" spans="1:15" s="5" customFormat="1" ht="14.1" customHeight="1">
      <c r="A6" s="33" t="s">
        <v>547</v>
      </c>
      <c r="B6" s="460"/>
      <c r="C6" s="461"/>
      <c r="D6" s="461"/>
      <c r="E6" s="461"/>
      <c r="F6" s="461"/>
      <c r="G6" s="461"/>
      <c r="H6" s="461"/>
      <c r="I6" s="461"/>
      <c r="J6" s="461"/>
      <c r="K6" s="461"/>
      <c r="L6" s="141"/>
      <c r="M6" s="142"/>
    </row>
    <row r="7" spans="1:15" s="5" customFormat="1" ht="11.4">
      <c r="A7" s="109" t="s">
        <v>548</v>
      </c>
      <c r="B7" s="11"/>
      <c r="C7" s="21"/>
      <c r="D7" s="26"/>
      <c r="E7" s="26"/>
      <c r="F7" s="26"/>
      <c r="G7" s="26"/>
      <c r="H7" s="26"/>
      <c r="I7" s="26"/>
      <c r="J7" s="26"/>
      <c r="K7" s="26"/>
      <c r="L7" s="118">
        <f>IF(F7&gt;0,(I7-F7)/F7*100%,0)</f>
        <v>0</v>
      </c>
      <c r="M7" s="24"/>
    </row>
    <row r="8" spans="1:15" s="5" customFormat="1" ht="14.1" customHeight="1">
      <c r="A8" s="109" t="s">
        <v>70</v>
      </c>
      <c r="B8" s="11"/>
      <c r="C8" s="21"/>
      <c r="D8" s="26"/>
      <c r="E8" s="26"/>
      <c r="F8" s="26"/>
      <c r="G8" s="26"/>
      <c r="H8" s="26"/>
      <c r="I8" s="26"/>
      <c r="J8" s="26"/>
      <c r="K8" s="26"/>
      <c r="L8" s="118">
        <f>IF(F8&gt;0,(I8-F8)/F8*100%,0)</f>
        <v>0</v>
      </c>
      <c r="M8" s="21"/>
    </row>
    <row r="9" spans="1:15" s="78" customFormat="1" ht="14.1" customHeight="1">
      <c r="A9" s="109" t="s">
        <v>5</v>
      </c>
      <c r="B9" s="11"/>
      <c r="C9" s="21"/>
      <c r="D9" s="26"/>
      <c r="E9" s="26"/>
      <c r="F9" s="26"/>
      <c r="G9" s="26"/>
      <c r="H9" s="26"/>
      <c r="I9" s="26"/>
      <c r="J9" s="26"/>
      <c r="K9" s="26"/>
      <c r="L9" s="118">
        <f>IF(F9&gt;0,(I9-F9)/F9*100%,0)</f>
        <v>0</v>
      </c>
      <c r="M9" s="21"/>
    </row>
    <row r="10" spans="1:15" s="5" customFormat="1" ht="14.1" customHeight="1">
      <c r="A10" s="462" t="s">
        <v>31</v>
      </c>
      <c r="B10" s="463"/>
      <c r="C10" s="463"/>
      <c r="D10" s="463"/>
      <c r="E10" s="464"/>
      <c r="F10" s="117">
        <f ca="1">SUM(F$7:OFFSET(V_ZRF_Suma_A,-1,5))</f>
        <v>0</v>
      </c>
      <c r="G10" s="117">
        <f ca="1">SUM(G$7:OFFSET(V_ZRF_Suma_A,-1,6))</f>
        <v>0</v>
      </c>
      <c r="H10" s="117">
        <f ca="1">SUM(H$7:OFFSET(V_ZRF_Suma_A,-1,7))</f>
        <v>0</v>
      </c>
      <c r="I10" s="117">
        <f ca="1">SUM(I$7:OFFSET(V_ZRF_Suma_A,-1,8))</f>
        <v>0</v>
      </c>
      <c r="J10" s="117">
        <f ca="1">SUM(J$7:OFFSET(V_ZRF_Suma_A,-1,9))</f>
        <v>0</v>
      </c>
      <c r="K10" s="117">
        <f ca="1">SUM(K$7:OFFSET(V_ZRF_Suma_A,-1,10))</f>
        <v>0</v>
      </c>
      <c r="L10" s="118">
        <f ca="1">IF(F10&gt;0,(I10-F10)/F10*100%,0)</f>
        <v>0</v>
      </c>
      <c r="M10" s="143"/>
      <c r="O10" s="92" t="s">
        <v>67</v>
      </c>
    </row>
    <row r="11" spans="1:15" s="5" customFormat="1" ht="14.1" customHeight="1">
      <c r="A11" s="33" t="s">
        <v>0</v>
      </c>
      <c r="B11" s="460"/>
      <c r="C11" s="461"/>
      <c r="D11" s="461"/>
      <c r="E11" s="461"/>
      <c r="F11" s="461"/>
      <c r="G11" s="461"/>
      <c r="H11" s="461"/>
      <c r="I11" s="461"/>
      <c r="J11" s="461"/>
      <c r="K11" s="461"/>
      <c r="L11" s="114"/>
      <c r="M11" s="32"/>
      <c r="O11" s="89" t="s">
        <v>68</v>
      </c>
    </row>
    <row r="12" spans="1:15" s="5" customFormat="1" ht="14.1" customHeight="1">
      <c r="A12" s="109" t="s">
        <v>71</v>
      </c>
      <c r="B12" s="11"/>
      <c r="C12" s="21"/>
      <c r="D12" s="26"/>
      <c r="E12" s="26"/>
      <c r="F12" s="26"/>
      <c r="G12" s="26"/>
      <c r="H12" s="26"/>
      <c r="I12" s="26"/>
      <c r="J12" s="26"/>
      <c r="K12" s="26"/>
      <c r="L12" s="118">
        <f>IF(F12&gt;0,(I12-F12)/F12*100%,0)</f>
        <v>0</v>
      </c>
      <c r="M12" s="24"/>
      <c r="O12" s="93"/>
    </row>
    <row r="13" spans="1:15" s="5" customFormat="1" ht="14.1" customHeight="1">
      <c r="A13" s="109" t="s">
        <v>72</v>
      </c>
      <c r="B13" s="11"/>
      <c r="C13" s="21"/>
      <c r="D13" s="26"/>
      <c r="E13" s="26"/>
      <c r="F13" s="26"/>
      <c r="G13" s="26"/>
      <c r="H13" s="26"/>
      <c r="I13" s="26"/>
      <c r="J13" s="26"/>
      <c r="K13" s="26"/>
      <c r="L13" s="118">
        <f>IF(F13&gt;0,(I13-F13)/F13*100%,0)</f>
        <v>0</v>
      </c>
      <c r="M13" s="22"/>
      <c r="O13" s="93"/>
    </row>
    <row r="14" spans="1:15" s="78" customFormat="1" ht="14.1" customHeight="1">
      <c r="A14" s="109" t="s">
        <v>5</v>
      </c>
      <c r="B14" s="11"/>
      <c r="C14" s="21"/>
      <c r="D14" s="26"/>
      <c r="E14" s="26"/>
      <c r="F14" s="26"/>
      <c r="G14" s="26"/>
      <c r="H14" s="26"/>
      <c r="I14" s="26"/>
      <c r="J14" s="26"/>
      <c r="K14" s="26"/>
      <c r="L14" s="118">
        <f>IF(F14&gt;0,(I14-F14)/F14*100%,0)</f>
        <v>0</v>
      </c>
      <c r="M14" s="22"/>
      <c r="O14" s="94"/>
    </row>
    <row r="15" spans="1:15" s="5" customFormat="1" ht="14.1" customHeight="1">
      <c r="A15" s="462" t="s">
        <v>32</v>
      </c>
      <c r="B15" s="463"/>
      <c r="C15" s="463"/>
      <c r="D15" s="463"/>
      <c r="E15" s="464"/>
      <c r="F15" s="117">
        <f ca="1">SUM(F12:OFFSET(V_ZRF_Suma_B,-1,5))</f>
        <v>0</v>
      </c>
      <c r="G15" s="117">
        <f ca="1">SUM(G12:OFFSET(V_ZRF_Suma_B,-1,6))</f>
        <v>0</v>
      </c>
      <c r="H15" s="117">
        <f ca="1">SUM(H12:OFFSET(V_ZRF_Suma_B,-1,7))</f>
        <v>0</v>
      </c>
      <c r="I15" s="117">
        <f ca="1">SUM(I12:OFFSET(V_ZRF_Suma_B,-1,8))</f>
        <v>0</v>
      </c>
      <c r="J15" s="117">
        <f ca="1">SUM(J12:OFFSET(V_ZRF_Suma_B,-1,9))</f>
        <v>0</v>
      </c>
      <c r="K15" s="117">
        <f ca="1">SUM(K12:OFFSET(V_ZRF_Suma_B,-1,10))</f>
        <v>0</v>
      </c>
      <c r="L15" s="118">
        <f ca="1">IF(F15&gt;0,(I15-F15)/F15*100%,0)</f>
        <v>0</v>
      </c>
      <c r="M15" s="143"/>
      <c r="O15" s="92" t="s">
        <v>67</v>
      </c>
    </row>
    <row r="16" spans="1:15" s="5" customFormat="1" ht="14.1" hidden="1" customHeight="1">
      <c r="A16" s="33" t="s">
        <v>7</v>
      </c>
      <c r="B16" s="460"/>
      <c r="C16" s="461"/>
      <c r="D16" s="461"/>
      <c r="E16" s="461"/>
      <c r="F16" s="461"/>
      <c r="G16" s="461"/>
      <c r="H16" s="461"/>
      <c r="I16" s="461"/>
      <c r="J16" s="461"/>
      <c r="K16" s="461"/>
      <c r="L16" s="114"/>
      <c r="M16" s="32"/>
      <c r="O16" s="89" t="s">
        <v>68</v>
      </c>
    </row>
    <row r="17" spans="1:15" s="5" customFormat="1" ht="14.1" hidden="1" customHeight="1">
      <c r="A17" s="109" t="s">
        <v>73</v>
      </c>
      <c r="B17" s="11"/>
      <c r="C17" s="21"/>
      <c r="D17" s="26"/>
      <c r="E17" s="26"/>
      <c r="F17" s="26"/>
      <c r="G17" s="26"/>
      <c r="H17" s="26"/>
      <c r="I17" s="26"/>
      <c r="J17" s="26"/>
      <c r="K17" s="26"/>
      <c r="L17" s="118">
        <f>IF(F17&gt;0,(I17-F17)/F17*100%,0)</f>
        <v>0</v>
      </c>
      <c r="M17" s="21"/>
      <c r="O17" s="93"/>
    </row>
    <row r="18" spans="1:15" s="5" customFormat="1" ht="14.1" hidden="1" customHeight="1">
      <c r="A18" s="109" t="s">
        <v>74</v>
      </c>
      <c r="B18" s="37"/>
      <c r="C18" s="21"/>
      <c r="D18" s="26"/>
      <c r="E18" s="26"/>
      <c r="F18" s="26"/>
      <c r="G18" s="26"/>
      <c r="H18" s="26"/>
      <c r="I18" s="26"/>
      <c r="J18" s="26"/>
      <c r="K18" s="26"/>
      <c r="L18" s="118">
        <f>IF(F18&gt;0,(I18-F18)/F18*100%,0)</f>
        <v>0</v>
      </c>
      <c r="M18" s="21"/>
      <c r="O18" s="93"/>
    </row>
    <row r="19" spans="1:15" s="78" customFormat="1" ht="14.1" hidden="1" customHeight="1">
      <c r="A19" s="109" t="s">
        <v>5</v>
      </c>
      <c r="B19" s="11"/>
      <c r="C19" s="21"/>
      <c r="D19" s="26"/>
      <c r="E19" s="26"/>
      <c r="F19" s="26"/>
      <c r="G19" s="26"/>
      <c r="H19" s="26"/>
      <c r="I19" s="26"/>
      <c r="J19" s="26"/>
      <c r="K19" s="26"/>
      <c r="L19" s="118">
        <f>IF(F19&gt;0,(I19-F19)/F19*100%,0)</f>
        <v>0</v>
      </c>
      <c r="M19" s="22"/>
      <c r="O19" s="94"/>
    </row>
    <row r="20" spans="1:15" s="5" customFormat="1" ht="14.1" hidden="1" customHeight="1">
      <c r="A20" s="462" t="s">
        <v>33</v>
      </c>
      <c r="B20" s="463"/>
      <c r="C20" s="463"/>
      <c r="D20" s="463"/>
      <c r="E20" s="464"/>
      <c r="F20" s="117">
        <f ca="1">SUM(F17:OFFSET(V_ZRF_Suma_C,-1,5))</f>
        <v>0</v>
      </c>
      <c r="G20" s="117">
        <f ca="1">SUM(G17:OFFSET(V_ZRF_Suma_C,-1,6))</f>
        <v>0</v>
      </c>
      <c r="H20" s="117">
        <f ca="1">SUM(H17:OFFSET(V_ZRF_Suma_C,-1,7))</f>
        <v>0</v>
      </c>
      <c r="I20" s="117">
        <f ca="1">SUM(I17:OFFSET(V_ZRF_Suma_C,-1,8))</f>
        <v>0</v>
      </c>
      <c r="J20" s="117">
        <f ca="1">SUM(J17:OFFSET(V_ZRF_Suma_C,-1,9))</f>
        <v>0</v>
      </c>
      <c r="K20" s="117">
        <f ca="1">SUM(K17:OFFSET(V_ZRF_Suma_C,-1,10))</f>
        <v>0</v>
      </c>
      <c r="L20" s="118">
        <f ca="1">IF(F20&gt;0,(I20-F20)/F20*100%,0)</f>
        <v>0</v>
      </c>
      <c r="M20" s="28"/>
      <c r="O20" s="92" t="s">
        <v>67</v>
      </c>
    </row>
    <row r="21" spans="1:15" s="5" customFormat="1" ht="14.1" hidden="1" customHeight="1">
      <c r="A21" s="33" t="s">
        <v>189</v>
      </c>
      <c r="B21" s="460"/>
      <c r="C21" s="461"/>
      <c r="D21" s="461"/>
      <c r="E21" s="461"/>
      <c r="F21" s="461"/>
      <c r="G21" s="461"/>
      <c r="H21" s="461"/>
      <c r="I21" s="461"/>
      <c r="J21" s="461"/>
      <c r="K21" s="461"/>
      <c r="L21" s="114"/>
      <c r="M21" s="32"/>
      <c r="O21" s="89" t="s">
        <v>68</v>
      </c>
    </row>
    <row r="22" spans="1:15" s="5" customFormat="1" ht="14.1" hidden="1" customHeight="1">
      <c r="A22" s="109" t="s">
        <v>190</v>
      </c>
      <c r="B22" s="11"/>
      <c r="C22" s="21"/>
      <c r="D22" s="26"/>
      <c r="E22" s="26"/>
      <c r="F22" s="26"/>
      <c r="G22" s="26"/>
      <c r="H22" s="26"/>
      <c r="I22" s="26"/>
      <c r="J22" s="26"/>
      <c r="K22" s="26"/>
      <c r="L22" s="118">
        <f>IF(F22&gt;0,(I22-F22)/F22*100%,0)</f>
        <v>0</v>
      </c>
      <c r="M22" s="21"/>
      <c r="O22" s="93"/>
    </row>
    <row r="23" spans="1:15" s="5" customFormat="1" ht="14.1" hidden="1" customHeight="1">
      <c r="A23" s="109" t="s">
        <v>191</v>
      </c>
      <c r="B23" s="37"/>
      <c r="C23" s="21"/>
      <c r="D23" s="26"/>
      <c r="E23" s="26"/>
      <c r="F23" s="26"/>
      <c r="G23" s="26"/>
      <c r="H23" s="26"/>
      <c r="I23" s="26"/>
      <c r="J23" s="26"/>
      <c r="K23" s="26"/>
      <c r="L23" s="118">
        <f>IF(F23&gt;0,(I23-F23)/F23*100%,0)</f>
        <v>0</v>
      </c>
      <c r="M23" s="21"/>
      <c r="O23" s="93"/>
    </row>
    <row r="24" spans="1:15" s="78" customFormat="1" ht="14.1" hidden="1" customHeight="1">
      <c r="A24" s="109" t="s">
        <v>5</v>
      </c>
      <c r="B24" s="11"/>
      <c r="C24" s="21"/>
      <c r="D24" s="26"/>
      <c r="E24" s="26"/>
      <c r="F24" s="26"/>
      <c r="G24" s="26"/>
      <c r="H24" s="26"/>
      <c r="I24" s="26"/>
      <c r="J24" s="26"/>
      <c r="K24" s="26"/>
      <c r="L24" s="118">
        <f>IF(F24&gt;0,(I24-F24)/F24*100%,0)</f>
        <v>0</v>
      </c>
      <c r="M24" s="22"/>
      <c r="O24" s="94"/>
    </row>
    <row r="25" spans="1:15" s="5" customFormat="1" ht="14.1" hidden="1" customHeight="1">
      <c r="A25" s="462" t="s">
        <v>192</v>
      </c>
      <c r="B25" s="463"/>
      <c r="C25" s="463"/>
      <c r="D25" s="463"/>
      <c r="E25" s="464"/>
      <c r="F25" s="117">
        <f ca="1">SUM(F22:OFFSET(V_ZRF_Suma_D,-1,5))</f>
        <v>0</v>
      </c>
      <c r="G25" s="117">
        <f ca="1">SUM(G22:OFFSET(V_ZRF_Suma_D,-1,6))</f>
        <v>0</v>
      </c>
      <c r="H25" s="117">
        <f ca="1">SUM(H22:OFFSET(V_ZRF_Suma_D,-1,7))</f>
        <v>0</v>
      </c>
      <c r="I25" s="117">
        <f ca="1">SUM(I22:OFFSET(V_ZRF_Suma_D,-1,8))</f>
        <v>0</v>
      </c>
      <c r="J25" s="117">
        <f ca="1">SUM(J22:OFFSET(V_ZRF_Suma_D,-1,9))</f>
        <v>0</v>
      </c>
      <c r="K25" s="117">
        <f ca="1">SUM(K22:OFFSET(V_ZRF_Suma_D,-1,10))</f>
        <v>0</v>
      </c>
      <c r="L25" s="118">
        <f ca="1">IF(F25&gt;0,(I25-F25)/F25*100%,0)</f>
        <v>0</v>
      </c>
      <c r="M25" s="28"/>
      <c r="O25" s="92" t="s">
        <v>67</v>
      </c>
    </row>
    <row r="26" spans="1:15" s="5" customFormat="1" ht="14.1" hidden="1" customHeight="1">
      <c r="A26" s="33" t="s">
        <v>193</v>
      </c>
      <c r="B26" s="460"/>
      <c r="C26" s="461"/>
      <c r="D26" s="461"/>
      <c r="E26" s="461"/>
      <c r="F26" s="461"/>
      <c r="G26" s="461"/>
      <c r="H26" s="461"/>
      <c r="I26" s="461"/>
      <c r="J26" s="461"/>
      <c r="K26" s="461"/>
      <c r="L26" s="114"/>
      <c r="M26" s="32"/>
      <c r="O26" s="89" t="s">
        <v>68</v>
      </c>
    </row>
    <row r="27" spans="1:15" s="5" customFormat="1" ht="14.1" hidden="1" customHeight="1">
      <c r="A27" s="109" t="s">
        <v>194</v>
      </c>
      <c r="B27" s="11"/>
      <c r="C27" s="21"/>
      <c r="D27" s="26"/>
      <c r="E27" s="26"/>
      <c r="F27" s="26"/>
      <c r="G27" s="26"/>
      <c r="H27" s="26"/>
      <c r="I27" s="26"/>
      <c r="J27" s="26"/>
      <c r="K27" s="26"/>
      <c r="L27" s="118">
        <f>IF(F27&gt;0,(I27-F27)/F27*100%,0)</f>
        <v>0</v>
      </c>
      <c r="M27" s="21"/>
      <c r="O27" s="93"/>
    </row>
    <row r="28" spans="1:15" s="5" customFormat="1" ht="14.1" hidden="1" customHeight="1">
      <c r="A28" s="109" t="s">
        <v>195</v>
      </c>
      <c r="B28" s="37"/>
      <c r="C28" s="21"/>
      <c r="D28" s="26"/>
      <c r="E28" s="26"/>
      <c r="F28" s="26"/>
      <c r="G28" s="26"/>
      <c r="H28" s="26"/>
      <c r="I28" s="26"/>
      <c r="J28" s="26"/>
      <c r="K28" s="26"/>
      <c r="L28" s="118">
        <f>IF(F28&gt;0,(I28-F28)/F28*100%,0)</f>
        <v>0</v>
      </c>
      <c r="M28" s="21"/>
      <c r="O28" s="93"/>
    </row>
    <row r="29" spans="1:15" s="78" customFormat="1" ht="14.1" hidden="1" customHeight="1">
      <c r="A29" s="109" t="s">
        <v>5</v>
      </c>
      <c r="B29" s="11"/>
      <c r="C29" s="21"/>
      <c r="D29" s="26"/>
      <c r="E29" s="26"/>
      <c r="F29" s="26"/>
      <c r="G29" s="26"/>
      <c r="H29" s="26"/>
      <c r="I29" s="26"/>
      <c r="J29" s="26"/>
      <c r="K29" s="26"/>
      <c r="L29" s="118">
        <f>IF(F29&gt;0,(I29-F29)/F29*100%,0)</f>
        <v>0</v>
      </c>
      <c r="M29" s="22"/>
      <c r="O29" s="94"/>
    </row>
    <row r="30" spans="1:15" s="5" customFormat="1" ht="14.1" hidden="1" customHeight="1">
      <c r="A30" s="462" t="s">
        <v>196</v>
      </c>
      <c r="B30" s="463"/>
      <c r="C30" s="463"/>
      <c r="D30" s="463"/>
      <c r="E30" s="464"/>
      <c r="F30" s="117">
        <f ca="1">SUM(F27:OFFSET(V_ZRF_Suma_E,-1,5))</f>
        <v>0</v>
      </c>
      <c r="G30" s="117">
        <f ca="1">SUM(G27:OFFSET(V_ZRF_Suma_E,-1,6))</f>
        <v>0</v>
      </c>
      <c r="H30" s="117">
        <f ca="1">SUM(H27:OFFSET(V_ZRF_Suma_E,-1,7))</f>
        <v>0</v>
      </c>
      <c r="I30" s="117">
        <f ca="1">SUM(I27:OFFSET(V_ZRF_Suma_E,-1,8))</f>
        <v>0</v>
      </c>
      <c r="J30" s="117">
        <f ca="1">SUM(J27:OFFSET(V_ZRF_Suma_E,-1,9))</f>
        <v>0</v>
      </c>
      <c r="K30" s="117">
        <f ca="1">SUM(K27:OFFSET(V_ZRF_Suma_E,-1,10))</f>
        <v>0</v>
      </c>
      <c r="L30" s="118">
        <f ca="1">IF(F30&gt;0,(I30-F30)/F30*100%,0)</f>
        <v>0</v>
      </c>
      <c r="M30" s="28"/>
      <c r="O30" s="92" t="s">
        <v>67</v>
      </c>
    </row>
    <row r="31" spans="1:15" s="5" customFormat="1" ht="14.1" hidden="1" customHeight="1">
      <c r="A31" s="33" t="s">
        <v>197</v>
      </c>
      <c r="B31" s="460"/>
      <c r="C31" s="461"/>
      <c r="D31" s="461"/>
      <c r="E31" s="461"/>
      <c r="F31" s="461"/>
      <c r="G31" s="461"/>
      <c r="H31" s="461"/>
      <c r="I31" s="461"/>
      <c r="J31" s="461"/>
      <c r="K31" s="461"/>
      <c r="L31" s="114"/>
      <c r="M31" s="32"/>
      <c r="O31" s="89" t="s">
        <v>68</v>
      </c>
    </row>
    <row r="32" spans="1:15" s="5" customFormat="1" ht="14.1" hidden="1" customHeight="1">
      <c r="A32" s="109" t="s">
        <v>198</v>
      </c>
      <c r="B32" s="11"/>
      <c r="C32" s="21"/>
      <c r="D32" s="26"/>
      <c r="E32" s="26"/>
      <c r="F32" s="26"/>
      <c r="G32" s="26"/>
      <c r="H32" s="26"/>
      <c r="I32" s="26"/>
      <c r="J32" s="26"/>
      <c r="K32" s="26"/>
      <c r="L32" s="118">
        <f>IF(F32&gt;0,(I32-F32)/F32*100%,0)</f>
        <v>0</v>
      </c>
      <c r="M32" s="21"/>
      <c r="O32" s="93"/>
    </row>
    <row r="33" spans="1:15" s="5" customFormat="1" ht="14.1" hidden="1" customHeight="1">
      <c r="A33" s="109" t="s">
        <v>199</v>
      </c>
      <c r="B33" s="37"/>
      <c r="C33" s="21"/>
      <c r="D33" s="26"/>
      <c r="E33" s="26"/>
      <c r="F33" s="26"/>
      <c r="G33" s="26"/>
      <c r="H33" s="26"/>
      <c r="I33" s="26"/>
      <c r="J33" s="26"/>
      <c r="K33" s="26"/>
      <c r="L33" s="118">
        <f>IF(F33&gt;0,(I33-F33)/F33*100%,0)</f>
        <v>0</v>
      </c>
      <c r="M33" s="21"/>
      <c r="O33" s="93"/>
    </row>
    <row r="34" spans="1:15" s="78" customFormat="1" ht="14.1" hidden="1" customHeight="1">
      <c r="A34" s="109" t="s">
        <v>5</v>
      </c>
      <c r="B34" s="11"/>
      <c r="C34" s="21"/>
      <c r="D34" s="26"/>
      <c r="E34" s="26"/>
      <c r="F34" s="26"/>
      <c r="G34" s="26"/>
      <c r="H34" s="26"/>
      <c r="I34" s="26"/>
      <c r="J34" s="26"/>
      <c r="K34" s="26"/>
      <c r="L34" s="118">
        <f>IF(F34&gt;0,(I34-F34)/F34*100%,0)</f>
        <v>0</v>
      </c>
      <c r="M34" s="22"/>
      <c r="O34" s="94"/>
    </row>
    <row r="35" spans="1:15" s="5" customFormat="1" ht="14.1" hidden="1" customHeight="1">
      <c r="A35" s="462" t="s">
        <v>200</v>
      </c>
      <c r="B35" s="463"/>
      <c r="C35" s="463"/>
      <c r="D35" s="463"/>
      <c r="E35" s="464"/>
      <c r="F35" s="117">
        <f ca="1">SUM(F32:OFFSET(V_ZRF_Suma_F,-1,5))</f>
        <v>0</v>
      </c>
      <c r="G35" s="117">
        <f ca="1">SUM(G32:OFFSET(V_ZRF_Suma_F,-1,6))</f>
        <v>0</v>
      </c>
      <c r="H35" s="117">
        <f ca="1">SUM(H32:OFFSET(V_ZRF_Suma_F,-1,7))</f>
        <v>0</v>
      </c>
      <c r="I35" s="117">
        <f ca="1">SUM(I32:OFFSET(V_ZRF_Suma_F,-1,8))</f>
        <v>0</v>
      </c>
      <c r="J35" s="117">
        <f ca="1">SUM(J32:OFFSET(V_ZRF_Suma_F,-1,9))</f>
        <v>0</v>
      </c>
      <c r="K35" s="117">
        <f ca="1">SUM(K32:OFFSET(V_ZRF_Suma_F,-1,10))</f>
        <v>0</v>
      </c>
      <c r="L35" s="118">
        <f ca="1">IF(F35&gt;0,(I35-F35)/F35*100%,0)</f>
        <v>0</v>
      </c>
      <c r="M35" s="28"/>
      <c r="O35" s="92" t="s">
        <v>67</v>
      </c>
    </row>
    <row r="36" spans="1:15" s="5" customFormat="1" ht="14.1" hidden="1" customHeight="1">
      <c r="A36" s="33" t="s">
        <v>201</v>
      </c>
      <c r="B36" s="460"/>
      <c r="C36" s="461"/>
      <c r="D36" s="461"/>
      <c r="E36" s="461"/>
      <c r="F36" s="461"/>
      <c r="G36" s="461"/>
      <c r="H36" s="461"/>
      <c r="I36" s="461"/>
      <c r="J36" s="461"/>
      <c r="K36" s="461"/>
      <c r="L36" s="114"/>
      <c r="M36" s="32"/>
      <c r="O36" s="89" t="s">
        <v>68</v>
      </c>
    </row>
    <row r="37" spans="1:15" s="5" customFormat="1" ht="14.1" hidden="1" customHeight="1">
      <c r="A37" s="109" t="s">
        <v>203</v>
      </c>
      <c r="B37" s="11"/>
      <c r="C37" s="21"/>
      <c r="D37" s="26"/>
      <c r="E37" s="26"/>
      <c r="F37" s="26"/>
      <c r="G37" s="26"/>
      <c r="H37" s="26"/>
      <c r="I37" s="26"/>
      <c r="J37" s="26"/>
      <c r="K37" s="26"/>
      <c r="L37" s="118">
        <f>IF(F37&gt;0,(I37-F37)/F37*100%,0)</f>
        <v>0</v>
      </c>
      <c r="M37" s="21"/>
      <c r="O37" s="93"/>
    </row>
    <row r="38" spans="1:15" s="5" customFormat="1" ht="14.1" hidden="1" customHeight="1">
      <c r="A38" s="109" t="s">
        <v>204</v>
      </c>
      <c r="B38" s="37"/>
      <c r="C38" s="21"/>
      <c r="D38" s="26"/>
      <c r="E38" s="26"/>
      <c r="F38" s="26"/>
      <c r="G38" s="26"/>
      <c r="H38" s="26"/>
      <c r="I38" s="26"/>
      <c r="J38" s="26"/>
      <c r="K38" s="26"/>
      <c r="L38" s="118">
        <f>IF(F38&gt;0,(I38-F38)/F38*100%,0)</f>
        <v>0</v>
      </c>
      <c r="M38" s="21"/>
      <c r="O38" s="93"/>
    </row>
    <row r="39" spans="1:15" s="78" customFormat="1" ht="14.1" hidden="1" customHeight="1">
      <c r="A39" s="109" t="s">
        <v>5</v>
      </c>
      <c r="B39" s="11"/>
      <c r="C39" s="21"/>
      <c r="D39" s="26"/>
      <c r="E39" s="26"/>
      <c r="F39" s="26"/>
      <c r="G39" s="26"/>
      <c r="H39" s="26"/>
      <c r="I39" s="26"/>
      <c r="J39" s="26"/>
      <c r="K39" s="26"/>
      <c r="L39" s="118">
        <f>IF(F39&gt;0,(I39-F39)/F39*100%,0)</f>
        <v>0</v>
      </c>
      <c r="M39" s="22"/>
      <c r="O39" s="94"/>
    </row>
    <row r="40" spans="1:15" s="5" customFormat="1" ht="14.1" hidden="1" customHeight="1">
      <c r="A40" s="462" t="s">
        <v>205</v>
      </c>
      <c r="B40" s="463"/>
      <c r="C40" s="463"/>
      <c r="D40" s="463"/>
      <c r="E40" s="464"/>
      <c r="F40" s="117">
        <f ca="1">SUM(F37:OFFSET(V_ZRF_Suma_G,-1,5))</f>
        <v>0</v>
      </c>
      <c r="G40" s="117">
        <f ca="1">SUM(G37:OFFSET(V_ZRF_Suma_G,-1,6))</f>
        <v>0</v>
      </c>
      <c r="H40" s="117">
        <f ca="1">SUM(H37:OFFSET(V_ZRF_Suma_G,-1,7))</f>
        <v>0</v>
      </c>
      <c r="I40" s="117">
        <f ca="1">SUM(I37:OFFSET(V_ZRF_Suma_G,-1,8))</f>
        <v>0</v>
      </c>
      <c r="J40" s="117">
        <f ca="1">SUM(J37:OFFSET(V_ZRF_Suma_G,-1,9))</f>
        <v>0</v>
      </c>
      <c r="K40" s="117">
        <f ca="1">SUM(K37:OFFSET(V_ZRF_Suma_G,-1,10))</f>
        <v>0</v>
      </c>
      <c r="L40" s="118">
        <f ca="1">IF(F40&gt;0,(I40-F40)/F40*100%,0)</f>
        <v>0</v>
      </c>
      <c r="M40" s="28"/>
      <c r="O40" s="92" t="s">
        <v>67</v>
      </c>
    </row>
    <row r="41" spans="1:15" s="5" customFormat="1" ht="14.1" hidden="1" customHeight="1">
      <c r="A41" s="33" t="s">
        <v>202</v>
      </c>
      <c r="B41" s="460"/>
      <c r="C41" s="461"/>
      <c r="D41" s="461"/>
      <c r="E41" s="461"/>
      <c r="F41" s="461"/>
      <c r="G41" s="461"/>
      <c r="H41" s="461"/>
      <c r="I41" s="461"/>
      <c r="J41" s="461"/>
      <c r="K41" s="461"/>
      <c r="L41" s="114"/>
      <c r="M41" s="32"/>
      <c r="O41" s="89" t="s">
        <v>68</v>
      </c>
    </row>
    <row r="42" spans="1:15" s="5" customFormat="1" ht="14.1" hidden="1" customHeight="1">
      <c r="A42" s="109" t="s">
        <v>206</v>
      </c>
      <c r="B42" s="11"/>
      <c r="C42" s="21"/>
      <c r="D42" s="26"/>
      <c r="E42" s="26"/>
      <c r="F42" s="26"/>
      <c r="G42" s="26"/>
      <c r="H42" s="26"/>
      <c r="I42" s="26"/>
      <c r="J42" s="26"/>
      <c r="K42" s="26"/>
      <c r="L42" s="118">
        <f>IF(F42&gt;0,(I42-F42)/F42*100%,0)</f>
        <v>0</v>
      </c>
      <c r="M42" s="21"/>
      <c r="O42" s="93"/>
    </row>
    <row r="43" spans="1:15" s="5" customFormat="1" ht="14.1" hidden="1" customHeight="1">
      <c r="A43" s="109" t="s">
        <v>207</v>
      </c>
      <c r="B43" s="37"/>
      <c r="C43" s="21"/>
      <c r="D43" s="26"/>
      <c r="E43" s="26"/>
      <c r="F43" s="26"/>
      <c r="G43" s="26"/>
      <c r="H43" s="26"/>
      <c r="I43" s="26"/>
      <c r="J43" s="26"/>
      <c r="K43" s="26"/>
      <c r="L43" s="118">
        <f>IF(F43&gt;0,(I43-F43)/F43*100%,0)</f>
        <v>0</v>
      </c>
      <c r="M43" s="21"/>
      <c r="O43" s="93"/>
    </row>
    <row r="44" spans="1:15" s="78" customFormat="1" ht="14.1" hidden="1" customHeight="1">
      <c r="A44" s="109" t="s">
        <v>5</v>
      </c>
      <c r="B44" s="11"/>
      <c r="C44" s="21"/>
      <c r="D44" s="26"/>
      <c r="E44" s="26"/>
      <c r="F44" s="26"/>
      <c r="G44" s="26"/>
      <c r="H44" s="26"/>
      <c r="I44" s="26"/>
      <c r="J44" s="26"/>
      <c r="K44" s="26"/>
      <c r="L44" s="118">
        <f>IF(F44&gt;0,(I44-F44)/F44*100%,0)</f>
        <v>0</v>
      </c>
      <c r="M44" s="22"/>
      <c r="O44" s="94"/>
    </row>
    <row r="45" spans="1:15" s="5" customFormat="1" ht="14.1" hidden="1" customHeight="1">
      <c r="A45" s="462" t="s">
        <v>208</v>
      </c>
      <c r="B45" s="463"/>
      <c r="C45" s="463"/>
      <c r="D45" s="463"/>
      <c r="E45" s="464"/>
      <c r="F45" s="117">
        <f ca="1">SUM(F42:OFFSET(V_ZRF_Suma_H,-1,5))</f>
        <v>0</v>
      </c>
      <c r="G45" s="117">
        <f ca="1">SUM(G42:OFFSET(V_ZRF_Suma_H,-1,6))</f>
        <v>0</v>
      </c>
      <c r="H45" s="117">
        <f ca="1">SUM(H42:OFFSET(V_ZRF_Suma_H,-1,7))</f>
        <v>0</v>
      </c>
      <c r="I45" s="117">
        <f ca="1">SUM(I42:OFFSET(V_ZRF_Suma_H,-1,8))</f>
        <v>0</v>
      </c>
      <c r="J45" s="117">
        <f ca="1">SUM(J42:OFFSET(V_ZRF_Suma_H,-1,9))</f>
        <v>0</v>
      </c>
      <c r="K45" s="117">
        <f ca="1">SUM(K42:OFFSET(V_ZRF_Suma_H,-1,10))</f>
        <v>0</v>
      </c>
      <c r="L45" s="118">
        <f ca="1">IF(F45&gt;0,(I45-F45)/F45*100%,0)</f>
        <v>0</v>
      </c>
      <c r="M45" s="28"/>
      <c r="O45" s="92" t="s">
        <v>67</v>
      </c>
    </row>
    <row r="46" spans="1:15" s="5" customFormat="1" ht="14.1" hidden="1" customHeight="1">
      <c r="A46" s="33" t="s">
        <v>25</v>
      </c>
      <c r="B46" s="460"/>
      <c r="C46" s="461"/>
      <c r="D46" s="461"/>
      <c r="E46" s="461"/>
      <c r="F46" s="461"/>
      <c r="G46" s="461"/>
      <c r="H46" s="461"/>
      <c r="I46" s="461"/>
      <c r="J46" s="461"/>
      <c r="K46" s="461"/>
      <c r="L46" s="114"/>
      <c r="M46" s="32"/>
      <c r="O46" s="89" t="s">
        <v>68</v>
      </c>
    </row>
    <row r="47" spans="1:15" s="5" customFormat="1" ht="14.1" hidden="1" customHeight="1">
      <c r="A47" s="109" t="s">
        <v>209</v>
      </c>
      <c r="B47" s="11"/>
      <c r="C47" s="21"/>
      <c r="D47" s="26"/>
      <c r="E47" s="26"/>
      <c r="F47" s="26"/>
      <c r="G47" s="26"/>
      <c r="H47" s="26"/>
      <c r="I47" s="26"/>
      <c r="J47" s="26"/>
      <c r="K47" s="26"/>
      <c r="L47" s="118">
        <f>IF(F47&gt;0,(I47-F47)/F47*100%,0)</f>
        <v>0</v>
      </c>
      <c r="M47" s="21"/>
      <c r="O47" s="93"/>
    </row>
    <row r="48" spans="1:15" s="5" customFormat="1" ht="14.1" hidden="1" customHeight="1">
      <c r="A48" s="109" t="s">
        <v>210</v>
      </c>
      <c r="B48" s="37"/>
      <c r="C48" s="21"/>
      <c r="D48" s="26"/>
      <c r="E48" s="26"/>
      <c r="F48" s="26"/>
      <c r="G48" s="26"/>
      <c r="H48" s="26"/>
      <c r="I48" s="26"/>
      <c r="J48" s="26"/>
      <c r="K48" s="26"/>
      <c r="L48" s="118">
        <f>IF(F48&gt;0,(I48-F48)/F48*100%,0)</f>
        <v>0</v>
      </c>
      <c r="M48" s="21"/>
      <c r="O48" s="93"/>
    </row>
    <row r="49" spans="1:15" s="78" customFormat="1" ht="14.1" hidden="1" customHeight="1">
      <c r="A49" s="109" t="s">
        <v>5</v>
      </c>
      <c r="B49" s="11"/>
      <c r="C49" s="21"/>
      <c r="D49" s="26"/>
      <c r="E49" s="26"/>
      <c r="F49" s="26"/>
      <c r="G49" s="26"/>
      <c r="H49" s="26"/>
      <c r="I49" s="26"/>
      <c r="J49" s="26"/>
      <c r="K49" s="26"/>
      <c r="L49" s="118">
        <f>IF(F49&gt;0,(I49-F49)/F49*100%,0)</f>
        <v>0</v>
      </c>
      <c r="M49" s="22"/>
      <c r="O49" s="94"/>
    </row>
    <row r="50" spans="1:15" s="5" customFormat="1" ht="14.1" hidden="1" customHeight="1">
      <c r="A50" s="462" t="s">
        <v>211</v>
      </c>
      <c r="B50" s="463"/>
      <c r="C50" s="463"/>
      <c r="D50" s="463"/>
      <c r="E50" s="464"/>
      <c r="F50" s="117">
        <f ca="1">SUM(F47:OFFSET(V_ZRF_Suma_I.,-1,5))</f>
        <v>0</v>
      </c>
      <c r="G50" s="117">
        <f ca="1">SUM(G47:OFFSET(V_ZRF_Suma_I.,-1,6))</f>
        <v>0</v>
      </c>
      <c r="H50" s="117">
        <f ca="1">SUM(H47:OFFSET(V_ZRF_Suma_I.,-1,7))</f>
        <v>0</v>
      </c>
      <c r="I50" s="117">
        <f ca="1">SUM(I47:OFFSET(V_ZRF_Suma_I.,-1,8))</f>
        <v>0</v>
      </c>
      <c r="J50" s="117">
        <f ca="1">SUM(J47:OFFSET(V_ZRF_Suma_I.,-1,9))</f>
        <v>0</v>
      </c>
      <c r="K50" s="117">
        <f ca="1">SUM(K47:OFFSET(V_ZRF_Suma_I.,-1,10))</f>
        <v>0</v>
      </c>
      <c r="L50" s="118">
        <f ca="1">IF(F50&gt;0,(I50-F50)/F50*100%,0)</f>
        <v>0</v>
      </c>
      <c r="M50" s="28"/>
      <c r="O50" s="92" t="s">
        <v>67</v>
      </c>
    </row>
    <row r="51" spans="1:15" s="5" customFormat="1" ht="14.1" hidden="1" customHeight="1">
      <c r="A51" s="33" t="s">
        <v>212</v>
      </c>
      <c r="B51" s="460"/>
      <c r="C51" s="461"/>
      <c r="D51" s="461"/>
      <c r="E51" s="461"/>
      <c r="F51" s="461"/>
      <c r="G51" s="461"/>
      <c r="H51" s="461"/>
      <c r="I51" s="461"/>
      <c r="J51" s="461"/>
      <c r="K51" s="461"/>
      <c r="L51" s="114"/>
      <c r="M51" s="32"/>
      <c r="O51" s="89" t="s">
        <v>68</v>
      </c>
    </row>
    <row r="52" spans="1:15" s="5" customFormat="1" ht="14.1" hidden="1" customHeight="1">
      <c r="A52" s="109" t="s">
        <v>213</v>
      </c>
      <c r="B52" s="11"/>
      <c r="C52" s="21"/>
      <c r="D52" s="26"/>
      <c r="E52" s="26"/>
      <c r="F52" s="26"/>
      <c r="G52" s="26"/>
      <c r="H52" s="26"/>
      <c r="I52" s="26"/>
      <c r="J52" s="26"/>
      <c r="K52" s="26"/>
      <c r="L52" s="118">
        <f>IF(F52&gt;0,(I52-F52)/F52*100%,0)</f>
        <v>0</v>
      </c>
      <c r="M52" s="21"/>
      <c r="O52" s="93"/>
    </row>
    <row r="53" spans="1:15" s="5" customFormat="1" ht="14.1" hidden="1" customHeight="1">
      <c r="A53" s="109" t="s">
        <v>214</v>
      </c>
      <c r="B53" s="37"/>
      <c r="C53" s="21"/>
      <c r="D53" s="26"/>
      <c r="E53" s="26"/>
      <c r="F53" s="26"/>
      <c r="G53" s="26"/>
      <c r="H53" s="26"/>
      <c r="I53" s="26"/>
      <c r="J53" s="26"/>
      <c r="K53" s="26"/>
      <c r="L53" s="118">
        <f>IF(F53&gt;0,(I53-F53)/F53*100%,0)</f>
        <v>0</v>
      </c>
      <c r="M53" s="21"/>
      <c r="O53" s="93"/>
    </row>
    <row r="54" spans="1:15" s="78" customFormat="1" ht="14.1" hidden="1" customHeight="1">
      <c r="A54" s="109" t="s">
        <v>5</v>
      </c>
      <c r="B54" s="11"/>
      <c r="C54" s="21"/>
      <c r="D54" s="26"/>
      <c r="E54" s="26"/>
      <c r="F54" s="26"/>
      <c r="G54" s="26"/>
      <c r="H54" s="26"/>
      <c r="I54" s="26"/>
      <c r="J54" s="26"/>
      <c r="K54" s="26"/>
      <c r="L54" s="118">
        <f>IF(F54&gt;0,(I54-F54)/F54*100%,0)</f>
        <v>0</v>
      </c>
      <c r="M54" s="22"/>
      <c r="O54" s="94"/>
    </row>
    <row r="55" spans="1:15" s="5" customFormat="1" ht="14.1" hidden="1" customHeight="1">
      <c r="A55" s="462" t="s">
        <v>215</v>
      </c>
      <c r="B55" s="463"/>
      <c r="C55" s="463"/>
      <c r="D55" s="463"/>
      <c r="E55" s="464"/>
      <c r="F55" s="117">
        <f ca="1">SUM(F52:OFFSET(V_ZRF_Suma_J,-1,5))</f>
        <v>0</v>
      </c>
      <c r="G55" s="117">
        <f ca="1">SUM(G52:OFFSET(V_ZRF_Suma_J,-1,6))</f>
        <v>0</v>
      </c>
      <c r="H55" s="117">
        <f ca="1">SUM(H52:OFFSET(V_ZRF_Suma_J,-1,7))</f>
        <v>0</v>
      </c>
      <c r="I55" s="117">
        <f ca="1">SUM(I52:OFFSET(V_ZRF_Suma_J,-1,8))</f>
        <v>0</v>
      </c>
      <c r="J55" s="117">
        <f ca="1">SUM(J52:OFFSET(V_ZRF_Suma_J,-1,9))</f>
        <v>0</v>
      </c>
      <c r="K55" s="117">
        <f ca="1">SUM(K52:OFFSET(V_ZRF_Suma_J,-1,10))</f>
        <v>0</v>
      </c>
      <c r="L55" s="118">
        <f ca="1">IF(F55&gt;0,(I55-F55)/F55*100%,0)</f>
        <v>0</v>
      </c>
      <c r="M55" s="28"/>
      <c r="O55" s="92" t="s">
        <v>67</v>
      </c>
    </row>
    <row r="56" spans="1:15" s="5" customFormat="1" ht="14.1" customHeight="1">
      <c r="A56" s="467" t="s">
        <v>34</v>
      </c>
      <c r="B56" s="468"/>
      <c r="C56" s="468"/>
      <c r="D56" s="468"/>
      <c r="E56" s="469"/>
      <c r="F56" s="117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17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17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17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17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17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18">
        <f ca="1">IF(F56&gt;0,(I56-F56)/F56*100%,0)</f>
        <v>0</v>
      </c>
      <c r="M56" s="28"/>
      <c r="O56" s="89" t="s">
        <v>68</v>
      </c>
    </row>
    <row r="57" spans="1:15" s="5" customFormat="1" ht="14.1" customHeight="1">
      <c r="A57" s="33" t="s">
        <v>26</v>
      </c>
      <c r="B57" s="465" t="s">
        <v>309</v>
      </c>
      <c r="C57" s="466"/>
      <c r="D57" s="466"/>
      <c r="E57" s="466"/>
      <c r="F57" s="466"/>
      <c r="G57" s="466"/>
      <c r="H57" s="466"/>
      <c r="I57" s="466"/>
      <c r="J57" s="466"/>
      <c r="K57" s="466"/>
      <c r="L57" s="144"/>
      <c r="M57" s="145"/>
      <c r="O57" s="93"/>
    </row>
    <row r="58" spans="1:15" s="5" customFormat="1" ht="14.1" customHeight="1">
      <c r="A58" s="33" t="s">
        <v>310</v>
      </c>
      <c r="B58" s="465" t="s">
        <v>314</v>
      </c>
      <c r="C58" s="466"/>
      <c r="D58" s="466"/>
      <c r="E58" s="466"/>
      <c r="F58" s="466"/>
      <c r="G58" s="466"/>
      <c r="H58" s="466"/>
      <c r="I58" s="466"/>
      <c r="J58" s="466"/>
      <c r="K58" s="466"/>
      <c r="L58" s="144"/>
      <c r="M58" s="145"/>
      <c r="O58" s="93"/>
    </row>
    <row r="59" spans="1:15" s="5" customFormat="1" ht="14.1" customHeight="1">
      <c r="A59" s="109" t="s">
        <v>311</v>
      </c>
      <c r="B59" s="11"/>
      <c r="C59" s="21"/>
      <c r="D59" s="26"/>
      <c r="E59" s="26"/>
      <c r="F59" s="26"/>
      <c r="G59" s="26"/>
      <c r="H59" s="26"/>
      <c r="I59" s="26"/>
      <c r="J59" s="26"/>
      <c r="K59" s="26"/>
      <c r="L59" s="118">
        <f>IF(F59&gt;0,(I59-F59)/F59*100%,0)</f>
        <v>0</v>
      </c>
      <c r="M59" s="24"/>
      <c r="O59" s="93"/>
    </row>
    <row r="60" spans="1:15" s="5" customFormat="1" ht="14.1" customHeight="1">
      <c r="A60" s="109" t="s">
        <v>312</v>
      </c>
      <c r="B60" s="11"/>
      <c r="C60" s="21"/>
      <c r="D60" s="26"/>
      <c r="E60" s="26"/>
      <c r="F60" s="26"/>
      <c r="G60" s="26"/>
      <c r="H60" s="26"/>
      <c r="I60" s="26"/>
      <c r="J60" s="26"/>
      <c r="K60" s="26"/>
      <c r="L60" s="118">
        <f>IF(F60&gt;0,(I60-F60)/F60*100%,0)</f>
        <v>0</v>
      </c>
      <c r="M60" s="21"/>
      <c r="O60" s="93"/>
    </row>
    <row r="61" spans="1:15" s="78" customFormat="1" ht="14.1" customHeight="1">
      <c r="A61" s="109" t="s">
        <v>5</v>
      </c>
      <c r="B61" s="11"/>
      <c r="C61" s="21"/>
      <c r="D61" s="26"/>
      <c r="E61" s="26"/>
      <c r="F61" s="26"/>
      <c r="G61" s="26"/>
      <c r="H61" s="26"/>
      <c r="I61" s="26"/>
      <c r="J61" s="26"/>
      <c r="K61" s="26"/>
      <c r="L61" s="118">
        <f>IF(F61&gt;0,(I61-F61)/F61*100%,0)</f>
        <v>0</v>
      </c>
      <c r="M61" s="21"/>
      <c r="O61" s="94"/>
    </row>
    <row r="62" spans="1:15" s="5" customFormat="1" ht="14.1" customHeight="1">
      <c r="A62" s="462" t="s">
        <v>313</v>
      </c>
      <c r="B62" s="463"/>
      <c r="C62" s="463"/>
      <c r="D62" s="463"/>
      <c r="E62" s="464"/>
      <c r="F62" s="117">
        <f ca="1">SUM(F59:OFFSET(V_ZRF_Suma_II.I,-1,5))</f>
        <v>0</v>
      </c>
      <c r="G62" s="117">
        <f ca="1">SUM(G59:OFFSET(V_ZRF_Suma_II.I,-1,6))</f>
        <v>0</v>
      </c>
      <c r="H62" s="117">
        <f ca="1">SUM(H59:OFFSET(V_ZRF_Suma_II.I,-1,7))</f>
        <v>0</v>
      </c>
      <c r="I62" s="117">
        <f ca="1">SUM(I59:OFFSET(V_ZRF_Suma_II.I,-1,8))</f>
        <v>0</v>
      </c>
      <c r="J62" s="117">
        <f ca="1">SUM(J59:OFFSET(V_ZRF_Suma_II.I,-1,9))</f>
        <v>0</v>
      </c>
      <c r="K62" s="117">
        <f ca="1">SUM(K59:OFFSET(V_ZRF_Suma_II.I,-1,10))</f>
        <v>0</v>
      </c>
      <c r="L62" s="118">
        <f ca="1">IF(F62&gt;0,(I62-F62)/F62*100%,0)</f>
        <v>0</v>
      </c>
      <c r="M62" s="28"/>
      <c r="O62" s="92" t="s">
        <v>67</v>
      </c>
    </row>
    <row r="63" spans="1:15" s="5" customFormat="1" ht="14.1" customHeight="1">
      <c r="A63" s="33" t="s">
        <v>315</v>
      </c>
      <c r="B63" s="465" t="s">
        <v>316</v>
      </c>
      <c r="C63" s="466"/>
      <c r="D63" s="466"/>
      <c r="E63" s="466"/>
      <c r="F63" s="466"/>
      <c r="G63" s="466"/>
      <c r="H63" s="466"/>
      <c r="I63" s="466"/>
      <c r="J63" s="466"/>
      <c r="K63" s="466"/>
      <c r="L63" s="144"/>
      <c r="M63" s="145"/>
      <c r="O63" s="89" t="s">
        <v>68</v>
      </c>
    </row>
    <row r="64" spans="1:15" s="5" customFormat="1" ht="14.1" customHeight="1">
      <c r="A64" s="109" t="s">
        <v>319</v>
      </c>
      <c r="B64" s="11"/>
      <c r="C64" s="21"/>
      <c r="D64" s="26"/>
      <c r="E64" s="26"/>
      <c r="F64" s="26"/>
      <c r="G64" s="26"/>
      <c r="H64" s="26"/>
      <c r="I64" s="26"/>
      <c r="J64" s="26"/>
      <c r="K64" s="26"/>
      <c r="L64" s="118">
        <f>IF(F64&gt;0,(I64-F64)/F64*100%,0)</f>
        <v>0</v>
      </c>
      <c r="M64" s="24"/>
      <c r="O64" s="93"/>
    </row>
    <row r="65" spans="1:15" s="5" customFormat="1" ht="14.1" customHeight="1">
      <c r="A65" s="109" t="s">
        <v>320</v>
      </c>
      <c r="B65" s="11"/>
      <c r="C65" s="21"/>
      <c r="D65" s="26"/>
      <c r="E65" s="26"/>
      <c r="F65" s="26"/>
      <c r="G65" s="26"/>
      <c r="H65" s="26"/>
      <c r="I65" s="26"/>
      <c r="J65" s="26"/>
      <c r="K65" s="26"/>
      <c r="L65" s="118">
        <f>IF(F65&gt;0,(I65-F65)/F65*100%,0)</f>
        <v>0</v>
      </c>
      <c r="M65" s="21"/>
      <c r="O65" s="93"/>
    </row>
    <row r="66" spans="1:15" s="78" customFormat="1" ht="14.1" customHeight="1">
      <c r="A66" s="109" t="s">
        <v>5</v>
      </c>
      <c r="B66" s="11"/>
      <c r="C66" s="21"/>
      <c r="D66" s="26"/>
      <c r="E66" s="26"/>
      <c r="F66" s="26"/>
      <c r="G66" s="26"/>
      <c r="H66" s="26"/>
      <c r="I66" s="26"/>
      <c r="J66" s="26"/>
      <c r="K66" s="26"/>
      <c r="L66" s="118">
        <f>IF(F66&gt;0,(I66-F66)/F66*100%,0)</f>
        <v>0</v>
      </c>
      <c r="M66" s="21"/>
      <c r="O66" s="94"/>
    </row>
    <row r="67" spans="1:15" s="5" customFormat="1" ht="14.1" customHeight="1">
      <c r="A67" s="462" t="s">
        <v>317</v>
      </c>
      <c r="B67" s="463"/>
      <c r="C67" s="463"/>
      <c r="D67" s="463"/>
      <c r="E67" s="464"/>
      <c r="F67" s="117">
        <f ca="1">SUM(F64:OFFSET(V_ZRF_Suma_II.II,-1,5))</f>
        <v>0</v>
      </c>
      <c r="G67" s="117">
        <f ca="1">SUM(G64:OFFSET(V_ZRF_Suma_II.II,-1,6))</f>
        <v>0</v>
      </c>
      <c r="H67" s="117">
        <f ca="1">SUM(H64:OFFSET(V_ZRF_Suma_II.II,-1,7))</f>
        <v>0</v>
      </c>
      <c r="I67" s="117">
        <f ca="1">SUM(I64:OFFSET(V_ZRF_Suma_II.II,-1,8))</f>
        <v>0</v>
      </c>
      <c r="J67" s="117">
        <f ca="1">SUM(J64:OFFSET(V_ZRF_Suma_II.II,-1,9))</f>
        <v>0</v>
      </c>
      <c r="K67" s="117">
        <f ca="1">SUM(K64:OFFSET(V_ZRF_Suma_II.II,-1,10))</f>
        <v>0</v>
      </c>
      <c r="L67" s="118">
        <f ca="1">IF(F67&gt;0,(I67-F67)/F67*100%,0)</f>
        <v>0</v>
      </c>
      <c r="M67" s="28"/>
      <c r="O67" s="92" t="s">
        <v>67</v>
      </c>
    </row>
    <row r="68" spans="1:15" s="5" customFormat="1" ht="14.1" customHeight="1">
      <c r="A68" s="33" t="s">
        <v>321</v>
      </c>
      <c r="B68" s="465" t="s">
        <v>560</v>
      </c>
      <c r="C68" s="466"/>
      <c r="D68" s="466"/>
      <c r="E68" s="466"/>
      <c r="F68" s="466"/>
      <c r="G68" s="466"/>
      <c r="H68" s="466"/>
      <c r="I68" s="466"/>
      <c r="J68" s="466"/>
      <c r="K68" s="466"/>
      <c r="L68" s="144"/>
      <c r="M68" s="145"/>
      <c r="O68" s="89" t="s">
        <v>68</v>
      </c>
    </row>
    <row r="69" spans="1:15" s="5" customFormat="1" ht="14.1" customHeight="1">
      <c r="A69" s="109" t="s">
        <v>322</v>
      </c>
      <c r="B69" s="11"/>
      <c r="C69" s="21"/>
      <c r="D69" s="26"/>
      <c r="E69" s="26"/>
      <c r="F69" s="26"/>
      <c r="G69" s="26"/>
      <c r="H69" s="26"/>
      <c r="I69" s="26"/>
      <c r="J69" s="26"/>
      <c r="K69" s="26"/>
      <c r="L69" s="118">
        <f>IF(F69&gt;0,(I69-F69)/F69*100%,0)</f>
        <v>0</v>
      </c>
      <c r="M69" s="24"/>
      <c r="O69" s="93"/>
    </row>
    <row r="70" spans="1:15" s="5" customFormat="1" ht="14.1" customHeight="1">
      <c r="A70" s="109" t="s">
        <v>323</v>
      </c>
      <c r="B70" s="11"/>
      <c r="C70" s="21"/>
      <c r="D70" s="26"/>
      <c r="E70" s="26"/>
      <c r="F70" s="26"/>
      <c r="G70" s="26"/>
      <c r="H70" s="26"/>
      <c r="I70" s="26"/>
      <c r="J70" s="26"/>
      <c r="K70" s="26"/>
      <c r="L70" s="118">
        <f>IF(F70&gt;0,(I70-F70)/F70*100%,0)</f>
        <v>0</v>
      </c>
      <c r="M70" s="21"/>
      <c r="O70" s="93"/>
    </row>
    <row r="71" spans="1:15" s="78" customFormat="1" ht="14.1" customHeight="1">
      <c r="A71" s="109" t="s">
        <v>5</v>
      </c>
      <c r="B71" s="11"/>
      <c r="C71" s="21"/>
      <c r="D71" s="26"/>
      <c r="E71" s="26"/>
      <c r="F71" s="26"/>
      <c r="G71" s="26"/>
      <c r="H71" s="26"/>
      <c r="I71" s="26"/>
      <c r="J71" s="26"/>
      <c r="K71" s="26"/>
      <c r="L71" s="118">
        <f>IF(F71&gt;0,(I71-F71)/F71*100%,0)</f>
        <v>0</v>
      </c>
      <c r="M71" s="21"/>
      <c r="O71" s="94"/>
    </row>
    <row r="72" spans="1:15" s="5" customFormat="1" ht="14.1" customHeight="1">
      <c r="A72" s="462" t="s">
        <v>318</v>
      </c>
      <c r="B72" s="463"/>
      <c r="C72" s="463"/>
      <c r="D72" s="463"/>
      <c r="E72" s="464"/>
      <c r="F72" s="117">
        <f ca="1">SUM(F69:OFFSET(V_ZRF_Suma_II.III,-1,5))</f>
        <v>0</v>
      </c>
      <c r="G72" s="117">
        <f ca="1">SUM(G69:OFFSET(V_ZRF_Suma_II.III,-1,6))</f>
        <v>0</v>
      </c>
      <c r="H72" s="117">
        <f ca="1">SUM(H69:OFFSET(V_ZRF_Suma_II.III,-1,7))</f>
        <v>0</v>
      </c>
      <c r="I72" s="117">
        <f ca="1">SUM(I69:OFFSET(V_ZRF_Suma_II.III,-1,8))</f>
        <v>0</v>
      </c>
      <c r="J72" s="117">
        <f ca="1">SUM(J69:OFFSET(V_ZRF_Suma_II.III,-1,9))</f>
        <v>0</v>
      </c>
      <c r="K72" s="117">
        <f ca="1">SUM(K69:OFFSET(V_ZRF_Suma_II.III,-1,10))</f>
        <v>0</v>
      </c>
      <c r="L72" s="118">
        <f ca="1">IF(F72&gt;0,(I72-F72)/F72*100%,0)</f>
        <v>0</v>
      </c>
      <c r="M72" s="28"/>
      <c r="O72" s="92" t="s">
        <v>67</v>
      </c>
    </row>
    <row r="73" spans="1:15" s="5" customFormat="1" ht="14.1" customHeight="1">
      <c r="A73" s="467" t="s">
        <v>35</v>
      </c>
      <c r="B73" s="468"/>
      <c r="C73" s="468"/>
      <c r="D73" s="468"/>
      <c r="E73" s="469"/>
      <c r="F73" s="117">
        <f ca="1">SUM(OFFSET(V_ZRF_Suma_II.I,0,5),OFFSET(V_ZRF_Suma_II.II,0,5),OFFSET(V_ZRF_Suma_II.III,0,5))</f>
        <v>0</v>
      </c>
      <c r="G73" s="117">
        <f ca="1">SUM(OFFSET(V_ZRF_Suma_II.I,0,6),OFFSET(V_ZRF_Suma_II.II,0,6),OFFSET(V_ZRF_Suma_II.III,0,6))</f>
        <v>0</v>
      </c>
      <c r="H73" s="117">
        <f ca="1">SUM(OFFSET(V_ZRF_Suma_II.I,0,7),OFFSET(V_ZRF_Suma_II.II,0,7),OFFSET(V_ZRF_Suma_II.III,0,7))</f>
        <v>0</v>
      </c>
      <c r="I73" s="117">
        <f ca="1">SUM(OFFSET(V_ZRF_Suma_II.I,0,8),OFFSET(V_ZRF_Suma_II.II,0,8),OFFSET(V_ZRF_Suma_II.III,0,8))</f>
        <v>0</v>
      </c>
      <c r="J73" s="117">
        <f ca="1">SUM(OFFSET(V_ZRF_Suma_II.I,0,9),OFFSET(V_ZRF_Suma_II.II,0,9),OFFSET(V_ZRF_Suma_II.III,0,9))</f>
        <v>0</v>
      </c>
      <c r="K73" s="117">
        <f ca="1">SUM(OFFSET(V_ZRF_Suma_II.I,0,10),OFFSET(V_ZRF_Suma_II.II,0,10),OFFSET(V_ZRF_Suma_II.III,0,10))</f>
        <v>0</v>
      </c>
      <c r="L73" s="118">
        <f ca="1">IF(F73&gt;0,(I73-F73)/F73*100%,0)</f>
        <v>0</v>
      </c>
      <c r="M73" s="28"/>
      <c r="O73" s="88" t="s">
        <v>67</v>
      </c>
    </row>
    <row r="74" spans="1:15" s="5" customFormat="1" ht="14.1" customHeight="1">
      <c r="A74" s="33" t="s">
        <v>308</v>
      </c>
      <c r="B74" s="465" t="s">
        <v>37</v>
      </c>
      <c r="C74" s="466"/>
      <c r="D74" s="466"/>
      <c r="E74" s="466"/>
      <c r="F74" s="466"/>
      <c r="G74" s="466"/>
      <c r="H74" s="466"/>
      <c r="I74" s="466"/>
      <c r="J74" s="466"/>
      <c r="K74" s="466"/>
      <c r="L74" s="144"/>
      <c r="M74" s="145"/>
      <c r="O74" s="93"/>
    </row>
    <row r="75" spans="1:15" s="5" customFormat="1" ht="14.1" customHeight="1">
      <c r="A75" s="109" t="s">
        <v>50</v>
      </c>
      <c r="B75" s="11"/>
      <c r="C75" s="21"/>
      <c r="D75" s="26"/>
      <c r="E75" s="26"/>
      <c r="F75" s="26"/>
      <c r="G75" s="26"/>
      <c r="H75" s="26"/>
      <c r="I75" s="26"/>
      <c r="J75" s="26"/>
      <c r="K75" s="26"/>
      <c r="L75" s="118">
        <f>IF(F75&gt;0,(I75-F75)/F75*100%,0)</f>
        <v>0</v>
      </c>
      <c r="M75" s="24"/>
      <c r="O75" s="93"/>
    </row>
    <row r="76" spans="1:15" s="5" customFormat="1" ht="14.1" customHeight="1">
      <c r="A76" s="109" t="s">
        <v>51</v>
      </c>
      <c r="B76" s="11"/>
      <c r="C76" s="21"/>
      <c r="D76" s="26"/>
      <c r="E76" s="26"/>
      <c r="F76" s="26"/>
      <c r="G76" s="26"/>
      <c r="H76" s="26"/>
      <c r="I76" s="26"/>
      <c r="J76" s="26"/>
      <c r="K76" s="26"/>
      <c r="L76" s="118">
        <f>IF(F76&gt;0,(I76-F76)/F76*100%,0)</f>
        <v>0</v>
      </c>
      <c r="M76" s="21"/>
      <c r="O76" s="93"/>
    </row>
    <row r="77" spans="1:15" s="78" customFormat="1" ht="14.1" customHeight="1">
      <c r="A77" s="109" t="s">
        <v>5</v>
      </c>
      <c r="B77" s="11"/>
      <c r="C77" s="21"/>
      <c r="D77" s="26"/>
      <c r="E77" s="26"/>
      <c r="F77" s="26"/>
      <c r="G77" s="26"/>
      <c r="H77" s="26"/>
      <c r="I77" s="26"/>
      <c r="J77" s="26"/>
      <c r="K77" s="26"/>
      <c r="L77" s="118">
        <f>IF(F77&gt;0,(I77-F77)/F77*100%,0)</f>
        <v>0</v>
      </c>
      <c r="M77" s="21"/>
      <c r="O77" s="94"/>
    </row>
    <row r="78" spans="1:15" s="5" customFormat="1" ht="14.1" customHeight="1">
      <c r="A78" s="467" t="s">
        <v>307</v>
      </c>
      <c r="B78" s="468"/>
      <c r="C78" s="468"/>
      <c r="D78" s="468"/>
      <c r="E78" s="469"/>
      <c r="F78" s="117">
        <f ca="1">SUM(F75:OFFSET(V_ZRF_Suma_III,-1,5))</f>
        <v>0</v>
      </c>
      <c r="G78" s="117">
        <f ca="1">SUM(G75:OFFSET(V_ZRF_Suma_III,-1,6))</f>
        <v>0</v>
      </c>
      <c r="H78" s="117">
        <f ca="1">SUM(H75:OFFSET(V_ZRF_Suma_III,-1,7))</f>
        <v>0</v>
      </c>
      <c r="I78" s="117">
        <f ca="1">SUM(I75:OFFSET(V_ZRF_Suma_III,-1,8))</f>
        <v>0</v>
      </c>
      <c r="J78" s="117">
        <f ca="1">SUM(J75:OFFSET(V_ZRF_Suma_III,-1,9))</f>
        <v>0</v>
      </c>
      <c r="K78" s="117">
        <f ca="1">SUM(K75:OFFSET(V_ZRF_Suma_III,-1,10))</f>
        <v>0</v>
      </c>
      <c r="L78" s="118">
        <f ca="1">IF(F78&gt;0,(I78-F78)/F78*100%,0)</f>
        <v>0</v>
      </c>
      <c r="M78" s="28"/>
      <c r="O78" s="88" t="s">
        <v>67</v>
      </c>
    </row>
    <row r="79" spans="1:15" s="4" customFormat="1" ht="14.1" customHeight="1">
      <c r="A79" s="470" t="s">
        <v>324</v>
      </c>
      <c r="B79" s="471"/>
      <c r="C79" s="471"/>
      <c r="D79" s="471"/>
      <c r="E79" s="472"/>
      <c r="F79" s="117">
        <f ca="1">SUM(OFFSET(V_ZRF_Suma_I,0,5),OFFSET(V_ZRF_Suma_II,0,5),OFFSET(V_ZRF_Suma_III,0,5))</f>
        <v>0</v>
      </c>
      <c r="G79" s="117">
        <f ca="1">SUM(OFFSET(V_ZRF_Suma_I,0,6),OFFSET(V_ZRF_Suma_II,0,6),OFFSET(V_ZRF_Suma_III,0,6))</f>
        <v>0</v>
      </c>
      <c r="H79" s="117">
        <f ca="1">SUM(OFFSET(V_ZRF_Suma_I,0,7),OFFSET(V_ZRF_Suma_II,0,7),OFFSET(V_ZRF_Suma_III,0,7))</f>
        <v>0</v>
      </c>
      <c r="I79" s="117">
        <f ca="1">SUM(OFFSET(V_ZRF_Suma_I,0,8),OFFSET(V_ZRF_Suma_II,0,8),OFFSET(V_ZRF_Suma_III,0,8))</f>
        <v>0</v>
      </c>
      <c r="J79" s="117">
        <f ca="1">SUM(OFFSET(V_ZRF_Suma_I,0,9),OFFSET(V_ZRF_Suma_II,0,9),OFFSET(V_ZRF_Suma_III,0,9))</f>
        <v>0</v>
      </c>
      <c r="K79" s="117">
        <f ca="1">SUM(OFFSET(V_ZRF_Suma_I,0,10),OFFSET(V_ZRF_Suma_II,0,10),OFFSET(V_ZRF_Suma_III,0,10))</f>
        <v>0</v>
      </c>
      <c r="L79" s="118">
        <f ca="1">IF(F79&gt;0,(I79-F79)/F79*100%,0)</f>
        <v>0</v>
      </c>
      <c r="M79" s="29"/>
      <c r="O79" s="89" t="s">
        <v>68</v>
      </c>
    </row>
    <row r="80" spans="1:15" s="4" customFormat="1" ht="14.1" customHeight="1">
      <c r="A80" s="34" t="s">
        <v>304</v>
      </c>
      <c r="B80" s="456" t="s">
        <v>69</v>
      </c>
      <c r="C80" s="457"/>
      <c r="D80" s="30"/>
      <c r="E80" s="113"/>
      <c r="F80" s="117">
        <f ca="1">IF($D80&gt;0,SUMIF($M$7:OFFSET(V_ZRF_Suma_KK_operacji,0,12),$D80,F$7:OFFSET(V_ZRF_Suma_KK_operacji,0,5)),0)</f>
        <v>0</v>
      </c>
      <c r="G80" s="117">
        <f ca="1">IF($D80&gt;0,SUMIF($M$7:OFFSET(V_ZRF_Suma_KK_operacji,0,12),$D80,G$7:OFFSET(V_ZRF_Suma_KK_operacji,0,6)),0)</f>
        <v>0</v>
      </c>
      <c r="H80" s="117">
        <f ca="1">IF($D80&gt;0,SUMIF($M$7:OFFSET(V_ZRF_Suma_KK_operacji,0,12),$D80,H$7:OFFSET(V_ZRF_Suma_KK_operacji,0,7)),0)</f>
        <v>0</v>
      </c>
      <c r="I80" s="117">
        <f ca="1">IF($D80&gt;0,SUMIF($M$7:OFFSET(V_ZRF_Suma_KK_operacji,0,12),$D80,I$7:OFFSET(V_ZRF_Suma_KK_operacji,0,8)),0)</f>
        <v>0</v>
      </c>
      <c r="J80" s="117">
        <f ca="1">IF($D80&gt;0,SUMIF($M$7:OFFSET(V_ZRF_Suma_KK_operacji,0,12),$D80,J$7:OFFSET(V_ZRF_Suma_KK_operacji,0,9)),0)</f>
        <v>0</v>
      </c>
      <c r="K80" s="117">
        <f ca="1">IF($D80&gt;0,SUMIF($M$7:OFFSET(V_ZRF_Suma_KK_operacji,0,12),$D80,K$7:OFFSET(V_ZRF_Suma_KK_operacji,0,10)),0)</f>
        <v>0</v>
      </c>
      <c r="L80" s="161"/>
      <c r="M80" s="162"/>
      <c r="O80" s="95"/>
    </row>
    <row r="81" spans="1:15" s="4" customFormat="1" ht="14.1" customHeight="1">
      <c r="A81" s="154" t="s">
        <v>305</v>
      </c>
      <c r="B81" s="480" t="s">
        <v>69</v>
      </c>
      <c r="C81" s="481"/>
      <c r="D81" s="155"/>
      <c r="E81" s="156"/>
      <c r="F81" s="157">
        <f ca="1">IF($D81&gt;0,SUMIF($M$7:OFFSET(V_ZRF_Suma_KK_operacji,0,12),$D81,F$7:OFFSET(V_ZRF_Suma_KK_operacji,0,5)),0)</f>
        <v>0</v>
      </c>
      <c r="G81" s="157">
        <f ca="1">IF($D81&gt;0,SUMIF($M$7:OFFSET(V_ZRF_Suma_KK_operacji,0,12),$D81,G$7:OFFSET(V_ZRF_Suma_KK_operacji,0,6)),0)</f>
        <v>0</v>
      </c>
      <c r="H81" s="157">
        <f ca="1">IF($D81&gt;0,SUMIF($M$7:OFFSET(V_ZRF_Suma_KK_operacji,0,12),$D81,H$7:OFFSET(V_ZRF_Suma_KK_operacji,0,7)),0)</f>
        <v>0</v>
      </c>
      <c r="I81" s="157">
        <f ca="1">IF($D81&gt;0,SUMIF($M$7:OFFSET(V_ZRF_Suma_KK_operacji,0,12),$D81,I$7:OFFSET(V_ZRF_Suma_KK_operacji,0,8)),0)</f>
        <v>0</v>
      </c>
      <c r="J81" s="157">
        <f ca="1">IF($D81&gt;0,SUMIF($M$7:OFFSET(V_ZRF_Suma_KK_operacji,0,12),$D81,J$7:OFFSET(V_ZRF_Suma_KK_operacji,0,9)),0)</f>
        <v>0</v>
      </c>
      <c r="K81" s="157">
        <f ca="1">IF($D81&gt;0,SUMIF($M$7:OFFSET(V_ZRF_Suma_KK_operacji,0,12),$D81,K$7:OFFSET(V_ZRF_Suma_KK_operacji,0,10)),0)</f>
        <v>0</v>
      </c>
      <c r="L81" s="163"/>
      <c r="M81" s="146"/>
      <c r="O81" s="95"/>
    </row>
    <row r="82" spans="1:15" s="79" customFormat="1" ht="14.1" customHeight="1">
      <c r="A82" s="17" t="s">
        <v>306</v>
      </c>
      <c r="B82" s="482" t="s">
        <v>69</v>
      </c>
      <c r="C82" s="482"/>
      <c r="D82" s="30"/>
      <c r="E82" s="153"/>
      <c r="F82" s="117">
        <f ca="1">IF($D82&gt;0,SUMIF($M$7:OFFSET(V_ZRF_Suma_KK_operacji,0,12),$D82,F$7:OFFSET(V_ZRF_Suma_KK_operacji,0,5)),0)</f>
        <v>0</v>
      </c>
      <c r="G82" s="117">
        <f ca="1">IF($D82&gt;0,SUMIF($M$7:OFFSET(V_ZRF_Suma_KK_operacji,0,12),$D82,G$7:OFFSET(V_ZRF_Suma_KK_operacji,0,6)),0)</f>
        <v>0</v>
      </c>
      <c r="H82" s="117">
        <f ca="1">IF($D82&gt;0,SUMIF($M$7:OFFSET(V_ZRF_Suma_KK_operacji,0,12),$D82,H$7:OFFSET(V_ZRF_Suma_KK_operacji,0,7)),0)</f>
        <v>0</v>
      </c>
      <c r="I82" s="117">
        <f ca="1">IF($D82&gt;0,SUMIF($M$7:OFFSET(V_ZRF_Suma_KK_operacji,0,12),$D82,I$7:OFFSET(V_ZRF_Suma_KK_operacji,0,8)),0)</f>
        <v>0</v>
      </c>
      <c r="J82" s="117">
        <f ca="1">IF($D82&gt;0,SUMIF($M$7:OFFSET(V_ZRF_Suma_KK_operacji,0,12),$D82,J$7:OFFSET(V_ZRF_Suma_KK_operacji,0,9)),0)</f>
        <v>0</v>
      </c>
      <c r="K82" s="117">
        <f ca="1">IF($D82&gt;0,SUMIF($M$7:OFFSET(V_ZRF_Suma_KK_operacji,0,12),$D82,K$7:OFFSET(V_ZRF_Suma_KK_operacji,0,10)),0)</f>
        <v>0</v>
      </c>
      <c r="L82" s="164"/>
      <c r="M82" s="165"/>
      <c r="O82" s="96"/>
    </row>
    <row r="83" spans="1:15" s="3" customFormat="1" ht="21" customHeight="1">
      <c r="A83" s="479" t="s">
        <v>552</v>
      </c>
      <c r="B83" s="479"/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O83" s="323" t="s">
        <v>67</v>
      </c>
    </row>
    <row r="84" spans="1:15" ht="26.25" customHeight="1">
      <c r="A84" s="447" t="s">
        <v>549</v>
      </c>
      <c r="B84" s="447"/>
      <c r="C84" s="447"/>
      <c r="D84" s="447"/>
      <c r="E84" s="447"/>
      <c r="F84" s="447"/>
      <c r="G84" s="447"/>
      <c r="H84" s="447"/>
      <c r="I84" s="447"/>
      <c r="J84" s="447"/>
      <c r="K84" s="447"/>
      <c r="L84" s="447"/>
      <c r="M84" s="447"/>
      <c r="O84" s="124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5546875" style="10" customWidth="1"/>
    <col min="2" max="2" width="25.6640625" style="10" customWidth="1"/>
    <col min="3" max="4" width="13.33203125" style="10" customWidth="1"/>
    <col min="5" max="5" width="10.6640625" style="10" customWidth="1"/>
    <col min="6" max="6" width="9.6640625" style="10" customWidth="1"/>
    <col min="7" max="7" width="10.6640625" style="10" customWidth="1"/>
    <col min="8" max="8" width="28" style="10" customWidth="1"/>
    <col min="9" max="9" width="6.6640625" style="10" customWidth="1"/>
    <col min="10" max="10" width="9.109375" style="10" customWidth="1"/>
    <col min="11" max="14" width="0" style="10" hidden="1" customWidth="1"/>
    <col min="15" max="16384" width="9.109375" style="10"/>
  </cols>
  <sheetData>
    <row r="1" spans="1:8" ht="30" customHeight="1">
      <c r="A1" s="438" t="s">
        <v>173</v>
      </c>
      <c r="B1" s="438"/>
      <c r="C1" s="438"/>
      <c r="D1" s="438"/>
      <c r="E1" s="438"/>
      <c r="F1" s="438"/>
      <c r="G1" s="438"/>
      <c r="H1" s="438"/>
    </row>
    <row r="2" spans="1:8" ht="18" customHeight="1">
      <c r="A2" s="509" t="s">
        <v>325</v>
      </c>
      <c r="B2" s="509"/>
      <c r="C2" s="509"/>
      <c r="D2" s="509"/>
      <c r="E2" s="509"/>
      <c r="F2" s="509"/>
      <c r="G2" s="509"/>
      <c r="H2" s="509"/>
    </row>
    <row r="3" spans="1:8" ht="63.9" customHeight="1">
      <c r="A3" s="7" t="s">
        <v>42</v>
      </c>
      <c r="B3" s="314" t="s">
        <v>53</v>
      </c>
      <c r="C3" s="512" t="s">
        <v>135</v>
      </c>
      <c r="D3" s="513"/>
      <c r="E3" s="314" t="s">
        <v>134</v>
      </c>
      <c r="F3" s="314" t="s">
        <v>56</v>
      </c>
      <c r="G3" s="314" t="s">
        <v>133</v>
      </c>
      <c r="H3" s="176" t="s">
        <v>52</v>
      </c>
    </row>
    <row r="4" spans="1:8" ht="18" customHeight="1">
      <c r="A4" s="488" t="s">
        <v>13</v>
      </c>
      <c r="B4" s="485" t="s">
        <v>328</v>
      </c>
      <c r="C4" s="493" t="s">
        <v>59</v>
      </c>
      <c r="D4" s="492"/>
      <c r="E4" s="103"/>
      <c r="F4" s="222" t="s">
        <v>348</v>
      </c>
      <c r="G4" s="158">
        <f>SUM(G5:G6)</f>
        <v>0</v>
      </c>
      <c r="H4" s="101"/>
    </row>
    <row r="5" spans="1:8" ht="18" customHeight="1">
      <c r="A5" s="489"/>
      <c r="B5" s="486"/>
      <c r="C5" s="493" t="s">
        <v>329</v>
      </c>
      <c r="D5" s="492"/>
      <c r="E5" s="225" t="s">
        <v>81</v>
      </c>
      <c r="F5" s="222" t="s">
        <v>348</v>
      </c>
      <c r="G5" s="224"/>
      <c r="H5" s="101"/>
    </row>
    <row r="6" spans="1:8" ht="18" customHeight="1">
      <c r="A6" s="489"/>
      <c r="B6" s="486"/>
      <c r="C6" s="493" t="s">
        <v>330</v>
      </c>
      <c r="D6" s="492"/>
      <c r="E6" s="225" t="s">
        <v>81</v>
      </c>
      <c r="F6" s="222" t="s">
        <v>348</v>
      </c>
      <c r="G6" s="224"/>
      <c r="H6" s="101"/>
    </row>
    <row r="7" spans="1:8" ht="21.9" customHeight="1">
      <c r="A7" s="489"/>
      <c r="B7" s="486"/>
      <c r="C7" s="493" t="s">
        <v>331</v>
      </c>
      <c r="D7" s="492"/>
      <c r="E7" s="225" t="s">
        <v>81</v>
      </c>
      <c r="F7" s="222" t="s">
        <v>348</v>
      </c>
      <c r="G7" s="107"/>
      <c r="H7" s="101"/>
    </row>
    <row r="8" spans="1:8" ht="27.9" customHeight="1">
      <c r="A8" s="489"/>
      <c r="B8" s="486"/>
      <c r="C8" s="493" t="s">
        <v>332</v>
      </c>
      <c r="D8" s="492"/>
      <c r="E8" s="225" t="s">
        <v>81</v>
      </c>
      <c r="F8" s="222" t="s">
        <v>348</v>
      </c>
      <c r="G8" s="107"/>
      <c r="H8" s="101"/>
    </row>
    <row r="9" spans="1:8" ht="18" customHeight="1">
      <c r="A9" s="489"/>
      <c r="B9" s="486"/>
      <c r="C9" s="493" t="s">
        <v>333</v>
      </c>
      <c r="D9" s="492"/>
      <c r="E9" s="225" t="s">
        <v>81</v>
      </c>
      <c r="F9" s="222" t="s">
        <v>348</v>
      </c>
      <c r="G9" s="107"/>
      <c r="H9" s="101"/>
    </row>
    <row r="10" spans="1:8" ht="18" customHeight="1">
      <c r="A10" s="490"/>
      <c r="B10" s="487"/>
      <c r="C10" s="493" t="s">
        <v>334</v>
      </c>
      <c r="D10" s="492"/>
      <c r="E10" s="225" t="s">
        <v>81</v>
      </c>
      <c r="F10" s="222" t="s">
        <v>348</v>
      </c>
      <c r="G10" s="107"/>
      <c r="H10" s="101"/>
    </row>
    <row r="11" spans="1:8" ht="18" customHeight="1">
      <c r="A11" s="488" t="s">
        <v>14</v>
      </c>
      <c r="B11" s="485" t="s">
        <v>335</v>
      </c>
      <c r="C11" s="493" t="s">
        <v>59</v>
      </c>
      <c r="D11" s="492"/>
      <c r="E11" s="103"/>
      <c r="F11" s="222" t="s">
        <v>348</v>
      </c>
      <c r="G11" s="158">
        <f>SUM(G12:G13)</f>
        <v>0</v>
      </c>
      <c r="H11" s="101"/>
    </row>
    <row r="12" spans="1:8" ht="18" customHeight="1">
      <c r="A12" s="489"/>
      <c r="B12" s="486"/>
      <c r="C12" s="493" t="s">
        <v>329</v>
      </c>
      <c r="D12" s="492"/>
      <c r="E12" s="225" t="s">
        <v>81</v>
      </c>
      <c r="F12" s="222" t="s">
        <v>348</v>
      </c>
      <c r="G12" s="107"/>
      <c r="H12" s="101"/>
    </row>
    <row r="13" spans="1:8" ht="18" customHeight="1">
      <c r="A13" s="490"/>
      <c r="B13" s="487"/>
      <c r="C13" s="493" t="s">
        <v>330</v>
      </c>
      <c r="D13" s="492"/>
      <c r="E13" s="225" t="s">
        <v>81</v>
      </c>
      <c r="F13" s="222" t="s">
        <v>348</v>
      </c>
      <c r="G13" s="107"/>
      <c r="H13" s="101"/>
    </row>
    <row r="14" spans="1:8" ht="33.9" customHeight="1">
      <c r="A14" s="312" t="s">
        <v>15</v>
      </c>
      <c r="B14" s="290" t="s">
        <v>339</v>
      </c>
      <c r="C14" s="493" t="s">
        <v>59</v>
      </c>
      <c r="D14" s="492"/>
      <c r="E14" s="103"/>
      <c r="F14" s="222" t="s">
        <v>347</v>
      </c>
      <c r="G14" s="107"/>
      <c r="H14" s="101"/>
    </row>
    <row r="15" spans="1:8" ht="21.9" customHeight="1">
      <c r="A15" s="312" t="s">
        <v>16</v>
      </c>
      <c r="B15" s="290" t="s">
        <v>340</v>
      </c>
      <c r="C15" s="493" t="s">
        <v>59</v>
      </c>
      <c r="D15" s="492"/>
      <c r="E15" s="103"/>
      <c r="F15" s="222" t="s">
        <v>347</v>
      </c>
      <c r="G15" s="107"/>
      <c r="H15" s="101"/>
    </row>
    <row r="16" spans="1:8" ht="38.4">
      <c r="A16" s="312" t="s">
        <v>17</v>
      </c>
      <c r="B16" s="290" t="s">
        <v>341</v>
      </c>
      <c r="C16" s="493" t="s">
        <v>59</v>
      </c>
      <c r="D16" s="492"/>
      <c r="E16" s="103"/>
      <c r="F16" s="222" t="s">
        <v>347</v>
      </c>
      <c r="G16" s="107"/>
      <c r="H16" s="101"/>
    </row>
    <row r="17" spans="1:8" ht="21.9" customHeight="1">
      <c r="A17" s="312" t="s">
        <v>6</v>
      </c>
      <c r="B17" s="290" t="s">
        <v>342</v>
      </c>
      <c r="C17" s="493" t="s">
        <v>59</v>
      </c>
      <c r="D17" s="492"/>
      <c r="E17" s="103"/>
      <c r="F17" s="222" t="s">
        <v>347</v>
      </c>
      <c r="G17" s="107"/>
      <c r="H17" s="101"/>
    </row>
    <row r="18" spans="1:8" ht="21.9" customHeight="1">
      <c r="A18" s="312" t="s">
        <v>18</v>
      </c>
      <c r="B18" s="290" t="s">
        <v>343</v>
      </c>
      <c r="C18" s="493" t="s">
        <v>59</v>
      </c>
      <c r="D18" s="492"/>
      <c r="E18" s="103"/>
      <c r="F18" s="222" t="s">
        <v>347</v>
      </c>
      <c r="G18" s="107"/>
      <c r="H18" s="101"/>
    </row>
    <row r="19" spans="1:8" ht="18" customHeight="1">
      <c r="A19" s="488" t="s">
        <v>19</v>
      </c>
      <c r="B19" s="485" t="s">
        <v>336</v>
      </c>
      <c r="C19" s="491" t="s">
        <v>59</v>
      </c>
      <c r="D19" s="492"/>
      <c r="E19" s="220"/>
      <c r="F19" s="222" t="s">
        <v>58</v>
      </c>
      <c r="G19" s="129">
        <f>SUM(G20:G21)</f>
        <v>0</v>
      </c>
      <c r="H19" s="177"/>
    </row>
    <row r="20" spans="1:8" ht="18" customHeight="1">
      <c r="A20" s="489"/>
      <c r="B20" s="486"/>
      <c r="C20" s="491" t="s">
        <v>337</v>
      </c>
      <c r="D20" s="492"/>
      <c r="E20" s="225" t="s">
        <v>81</v>
      </c>
      <c r="F20" s="222" t="s">
        <v>58</v>
      </c>
      <c r="G20" s="130"/>
      <c r="H20" s="177"/>
    </row>
    <row r="21" spans="1:8" ht="18" customHeight="1">
      <c r="A21" s="490"/>
      <c r="B21" s="487"/>
      <c r="C21" s="491" t="s">
        <v>338</v>
      </c>
      <c r="D21" s="492"/>
      <c r="E21" s="225" t="s">
        <v>81</v>
      </c>
      <c r="F21" s="222" t="s">
        <v>58</v>
      </c>
      <c r="G21" s="130"/>
      <c r="H21" s="177"/>
    </row>
    <row r="22" spans="1:8" ht="18" customHeight="1">
      <c r="A22" s="312" t="s">
        <v>24</v>
      </c>
      <c r="B22" s="290" t="s">
        <v>40</v>
      </c>
      <c r="C22" s="510" t="s">
        <v>81</v>
      </c>
      <c r="D22" s="511"/>
      <c r="E22" s="103"/>
      <c r="F22" s="222" t="s">
        <v>347</v>
      </c>
      <c r="G22" s="107"/>
      <c r="H22" s="101"/>
    </row>
    <row r="23" spans="1:8" ht="18" customHeight="1">
      <c r="A23" s="312" t="s">
        <v>21</v>
      </c>
      <c r="B23" s="311" t="s">
        <v>77</v>
      </c>
      <c r="C23" s="510" t="s">
        <v>81</v>
      </c>
      <c r="D23" s="511"/>
      <c r="E23" s="104"/>
      <c r="F23" s="223" t="s">
        <v>57</v>
      </c>
      <c r="G23" s="107"/>
      <c r="H23" s="101"/>
    </row>
    <row r="24" spans="1:8" ht="15.9" customHeight="1">
      <c r="A24" s="488" t="s">
        <v>22</v>
      </c>
      <c r="B24" s="485" t="s">
        <v>78</v>
      </c>
      <c r="C24" s="491" t="s">
        <v>59</v>
      </c>
      <c r="D24" s="492"/>
      <c r="E24" s="221"/>
      <c r="F24" s="222" t="s">
        <v>347</v>
      </c>
      <c r="G24" s="158">
        <f>SUM(G25:G26)</f>
        <v>0</v>
      </c>
      <c r="H24" s="101"/>
    </row>
    <row r="25" spans="1:8" ht="15.9" customHeight="1">
      <c r="A25" s="489"/>
      <c r="B25" s="486"/>
      <c r="C25" s="494" t="s">
        <v>59</v>
      </c>
      <c r="D25" s="207" t="s">
        <v>139</v>
      </c>
      <c r="E25" s="225" t="s">
        <v>81</v>
      </c>
      <c r="F25" s="222" t="s">
        <v>347</v>
      </c>
      <c r="G25" s="158">
        <f>SUM(G27,G29,G31)</f>
        <v>0</v>
      </c>
      <c r="H25" s="101"/>
    </row>
    <row r="26" spans="1:8" ht="15.9" customHeight="1">
      <c r="A26" s="489"/>
      <c r="B26" s="486"/>
      <c r="C26" s="495"/>
      <c r="D26" s="207" t="s">
        <v>140</v>
      </c>
      <c r="E26" s="225" t="s">
        <v>81</v>
      </c>
      <c r="F26" s="222" t="s">
        <v>347</v>
      </c>
      <c r="G26" s="158">
        <f>SUM(G28,G30,G32)</f>
        <v>0</v>
      </c>
      <c r="H26" s="101"/>
    </row>
    <row r="27" spans="1:8" ht="15.9" customHeight="1">
      <c r="A27" s="489"/>
      <c r="B27" s="486"/>
      <c r="C27" s="494" t="s">
        <v>136</v>
      </c>
      <c r="D27" s="313" t="s">
        <v>139</v>
      </c>
      <c r="E27" s="225" t="s">
        <v>81</v>
      </c>
      <c r="F27" s="222" t="s">
        <v>347</v>
      </c>
      <c r="G27" s="149"/>
      <c r="H27" s="101"/>
    </row>
    <row r="28" spans="1:8" ht="15.9" customHeight="1">
      <c r="A28" s="489"/>
      <c r="B28" s="486"/>
      <c r="C28" s="496"/>
      <c r="D28" s="313" t="s">
        <v>140</v>
      </c>
      <c r="E28" s="225" t="s">
        <v>81</v>
      </c>
      <c r="F28" s="222" t="s">
        <v>347</v>
      </c>
      <c r="G28" s="149"/>
      <c r="H28" s="101"/>
    </row>
    <row r="29" spans="1:8" ht="15.9" customHeight="1">
      <c r="A29" s="489"/>
      <c r="B29" s="486"/>
      <c r="C29" s="494" t="s">
        <v>137</v>
      </c>
      <c r="D29" s="207" t="s">
        <v>139</v>
      </c>
      <c r="E29" s="225" t="s">
        <v>81</v>
      </c>
      <c r="F29" s="222" t="s">
        <v>347</v>
      </c>
      <c r="G29" s="149"/>
      <c r="H29" s="101"/>
    </row>
    <row r="30" spans="1:8" ht="15.9" customHeight="1">
      <c r="A30" s="489"/>
      <c r="B30" s="486"/>
      <c r="C30" s="496"/>
      <c r="D30" s="207" t="s">
        <v>140</v>
      </c>
      <c r="E30" s="225" t="s">
        <v>81</v>
      </c>
      <c r="F30" s="222" t="s">
        <v>347</v>
      </c>
      <c r="G30" s="149"/>
      <c r="H30" s="101"/>
    </row>
    <row r="31" spans="1:8" ht="15.9" customHeight="1">
      <c r="A31" s="489"/>
      <c r="B31" s="486"/>
      <c r="C31" s="494" t="s">
        <v>138</v>
      </c>
      <c r="D31" s="207" t="s">
        <v>139</v>
      </c>
      <c r="E31" s="225" t="s">
        <v>81</v>
      </c>
      <c r="F31" s="222" t="s">
        <v>347</v>
      </c>
      <c r="G31" s="149"/>
      <c r="H31" s="101"/>
    </row>
    <row r="32" spans="1:8" ht="15.9" customHeight="1">
      <c r="A32" s="490"/>
      <c r="B32" s="487"/>
      <c r="C32" s="496"/>
      <c r="D32" s="207" t="s">
        <v>140</v>
      </c>
      <c r="E32" s="225" t="s">
        <v>81</v>
      </c>
      <c r="F32" s="222" t="s">
        <v>347</v>
      </c>
      <c r="G32" s="149"/>
      <c r="H32" s="101"/>
    </row>
    <row r="33" spans="1:8" ht="15.9" customHeight="1">
      <c r="A33" s="488" t="s">
        <v>23</v>
      </c>
      <c r="B33" s="494" t="s">
        <v>79</v>
      </c>
      <c r="C33" s="491" t="s">
        <v>59</v>
      </c>
      <c r="D33" s="492"/>
      <c r="E33" s="106"/>
      <c r="F33" s="222" t="s">
        <v>347</v>
      </c>
      <c r="G33" s="159">
        <f>SUM(G34:G35)</f>
        <v>0</v>
      </c>
      <c r="H33" s="177"/>
    </row>
    <row r="34" spans="1:8" ht="15.9" customHeight="1">
      <c r="A34" s="489"/>
      <c r="B34" s="495"/>
      <c r="C34" s="494" t="s">
        <v>59</v>
      </c>
      <c r="D34" s="207" t="s">
        <v>139</v>
      </c>
      <c r="E34" s="225" t="s">
        <v>81</v>
      </c>
      <c r="F34" s="222" t="s">
        <v>347</v>
      </c>
      <c r="G34" s="159">
        <f>SUM(G36,G38,G40)</f>
        <v>0</v>
      </c>
      <c r="H34" s="177"/>
    </row>
    <row r="35" spans="1:8" ht="15.9" customHeight="1">
      <c r="A35" s="489"/>
      <c r="B35" s="495"/>
      <c r="C35" s="496"/>
      <c r="D35" s="207" t="s">
        <v>140</v>
      </c>
      <c r="E35" s="225" t="s">
        <v>81</v>
      </c>
      <c r="F35" s="222" t="s">
        <v>347</v>
      </c>
      <c r="G35" s="159">
        <f>SUM(G37,G39,G41)</f>
        <v>0</v>
      </c>
      <c r="H35" s="177"/>
    </row>
    <row r="36" spans="1:8" ht="15.9" customHeight="1">
      <c r="A36" s="489"/>
      <c r="B36" s="495"/>
      <c r="C36" s="494" t="s">
        <v>136</v>
      </c>
      <c r="D36" s="207" t="s">
        <v>139</v>
      </c>
      <c r="E36" s="225" t="s">
        <v>81</v>
      </c>
      <c r="F36" s="222" t="s">
        <v>347</v>
      </c>
      <c r="G36" s="150"/>
      <c r="H36" s="177"/>
    </row>
    <row r="37" spans="1:8" ht="15.9" customHeight="1">
      <c r="A37" s="489"/>
      <c r="B37" s="495"/>
      <c r="C37" s="496"/>
      <c r="D37" s="207" t="s">
        <v>140</v>
      </c>
      <c r="E37" s="225" t="s">
        <v>81</v>
      </c>
      <c r="F37" s="222" t="s">
        <v>347</v>
      </c>
      <c r="G37" s="150"/>
      <c r="H37" s="177"/>
    </row>
    <row r="38" spans="1:8" ht="15.9" customHeight="1">
      <c r="A38" s="489"/>
      <c r="B38" s="495"/>
      <c r="C38" s="494" t="s">
        <v>137</v>
      </c>
      <c r="D38" s="207" t="s">
        <v>139</v>
      </c>
      <c r="E38" s="225" t="s">
        <v>81</v>
      </c>
      <c r="F38" s="222" t="s">
        <v>347</v>
      </c>
      <c r="G38" s="150"/>
      <c r="H38" s="177"/>
    </row>
    <row r="39" spans="1:8" ht="15.9" customHeight="1">
      <c r="A39" s="489"/>
      <c r="B39" s="495"/>
      <c r="C39" s="496"/>
      <c r="D39" s="207" t="s">
        <v>140</v>
      </c>
      <c r="E39" s="225" t="s">
        <v>81</v>
      </c>
      <c r="F39" s="222" t="s">
        <v>347</v>
      </c>
      <c r="G39" s="104"/>
      <c r="H39" s="177"/>
    </row>
    <row r="40" spans="1:8" ht="15.9" customHeight="1">
      <c r="A40" s="489"/>
      <c r="B40" s="495"/>
      <c r="C40" s="494" t="s">
        <v>138</v>
      </c>
      <c r="D40" s="207" t="s">
        <v>139</v>
      </c>
      <c r="E40" s="225" t="s">
        <v>81</v>
      </c>
      <c r="F40" s="222" t="s">
        <v>347</v>
      </c>
      <c r="G40" s="104"/>
      <c r="H40" s="177"/>
    </row>
    <row r="41" spans="1:8" ht="15.9" customHeight="1">
      <c r="A41" s="490"/>
      <c r="B41" s="496"/>
      <c r="C41" s="496"/>
      <c r="D41" s="207" t="s">
        <v>140</v>
      </c>
      <c r="E41" s="225" t="s">
        <v>81</v>
      </c>
      <c r="F41" s="222" t="s">
        <v>347</v>
      </c>
      <c r="G41" s="104"/>
      <c r="H41" s="177"/>
    </row>
    <row r="42" spans="1:8" ht="18" customHeight="1">
      <c r="A42" s="312" t="s">
        <v>28</v>
      </c>
      <c r="B42" s="290" t="s">
        <v>41</v>
      </c>
      <c r="C42" s="510" t="s">
        <v>81</v>
      </c>
      <c r="D42" s="511"/>
      <c r="E42" s="105"/>
      <c r="F42" s="222" t="s">
        <v>347</v>
      </c>
      <c r="G42" s="104"/>
      <c r="H42" s="177"/>
    </row>
    <row r="43" spans="1:8" ht="15.9" customHeight="1">
      <c r="A43" s="488" t="s">
        <v>61</v>
      </c>
      <c r="B43" s="498" t="s">
        <v>174</v>
      </c>
      <c r="C43" s="491" t="s">
        <v>59</v>
      </c>
      <c r="D43" s="492"/>
      <c r="E43" s="220"/>
      <c r="F43" s="222" t="s">
        <v>58</v>
      </c>
      <c r="G43" s="129">
        <f>SUM(G44:G45)</f>
        <v>0</v>
      </c>
      <c r="H43" s="177"/>
    </row>
    <row r="44" spans="1:8" ht="15.9" customHeight="1">
      <c r="A44" s="489"/>
      <c r="B44" s="499"/>
      <c r="C44" s="491" t="s">
        <v>141</v>
      </c>
      <c r="D44" s="492"/>
      <c r="E44" s="225" t="s">
        <v>81</v>
      </c>
      <c r="F44" s="222" t="s">
        <v>58</v>
      </c>
      <c r="G44" s="130"/>
      <c r="H44" s="177"/>
    </row>
    <row r="45" spans="1:8" ht="15.9" customHeight="1">
      <c r="A45" s="490"/>
      <c r="B45" s="500"/>
      <c r="C45" s="491" t="s">
        <v>142</v>
      </c>
      <c r="D45" s="492"/>
      <c r="E45" s="225" t="s">
        <v>81</v>
      </c>
      <c r="F45" s="222" t="s">
        <v>58</v>
      </c>
      <c r="G45" s="130"/>
      <c r="H45" s="177"/>
    </row>
    <row r="46" spans="1:8" ht="21.9" customHeight="1">
      <c r="A46" s="312" t="s">
        <v>10</v>
      </c>
      <c r="B46" s="291" t="s">
        <v>54</v>
      </c>
      <c r="C46" s="501" t="s">
        <v>81</v>
      </c>
      <c r="D46" s="505"/>
      <c r="E46" s="105"/>
      <c r="F46" s="222" t="s">
        <v>347</v>
      </c>
      <c r="G46" s="104"/>
      <c r="H46" s="177"/>
    </row>
    <row r="47" spans="1:8" ht="44.1" customHeight="1">
      <c r="A47" s="312" t="s">
        <v>44</v>
      </c>
      <c r="B47" s="311" t="s">
        <v>132</v>
      </c>
      <c r="C47" s="501" t="s">
        <v>81</v>
      </c>
      <c r="D47" s="502"/>
      <c r="E47" s="105"/>
      <c r="F47" s="222" t="s">
        <v>347</v>
      </c>
      <c r="G47" s="104"/>
      <c r="H47" s="177"/>
    </row>
    <row r="48" spans="1:8" s="1" customFormat="1" ht="18" customHeight="1">
      <c r="A48" s="312" t="s">
        <v>45</v>
      </c>
      <c r="B48" s="292" t="s">
        <v>176</v>
      </c>
      <c r="C48" s="501" t="s">
        <v>81</v>
      </c>
      <c r="D48" s="505"/>
      <c r="E48" s="106"/>
      <c r="F48" s="222" t="s">
        <v>347</v>
      </c>
      <c r="G48" s="108"/>
      <c r="H48" s="102"/>
    </row>
    <row r="49" spans="1:10" ht="33.9" customHeight="1">
      <c r="A49" s="312" t="s">
        <v>46</v>
      </c>
      <c r="B49" s="311" t="s">
        <v>344</v>
      </c>
      <c r="C49" s="501" t="s">
        <v>81</v>
      </c>
      <c r="D49" s="502"/>
      <c r="E49" s="225" t="s">
        <v>81</v>
      </c>
      <c r="F49" s="222" t="s">
        <v>57</v>
      </c>
      <c r="G49" s="104"/>
      <c r="H49" s="324"/>
    </row>
    <row r="50" spans="1:10" ht="43.5" customHeight="1">
      <c r="A50" s="312" t="s">
        <v>47</v>
      </c>
      <c r="B50" s="290" t="s">
        <v>345</v>
      </c>
      <c r="C50" s="501" t="s">
        <v>81</v>
      </c>
      <c r="D50" s="502"/>
      <c r="E50" s="225" t="s">
        <v>81</v>
      </c>
      <c r="F50" s="222" t="s">
        <v>347</v>
      </c>
      <c r="G50" s="104"/>
      <c r="H50" s="324"/>
    </row>
    <row r="51" spans="1:10" ht="21.9" customHeight="1">
      <c r="A51" s="312" t="s">
        <v>48</v>
      </c>
      <c r="B51" s="290" t="s">
        <v>346</v>
      </c>
      <c r="C51" s="501" t="s">
        <v>81</v>
      </c>
      <c r="D51" s="502"/>
      <c r="E51" s="225" t="s">
        <v>81</v>
      </c>
      <c r="F51" s="222" t="s">
        <v>349</v>
      </c>
      <c r="G51" s="104"/>
      <c r="H51" s="324"/>
    </row>
    <row r="52" spans="1:10" s="1" customFormat="1" ht="21.9" customHeight="1">
      <c r="A52" s="147" t="s">
        <v>144</v>
      </c>
      <c r="B52" s="292" t="s">
        <v>80</v>
      </c>
      <c r="C52" s="501" t="s">
        <v>81</v>
      </c>
      <c r="D52" s="505"/>
      <c r="E52" s="225" t="s">
        <v>81</v>
      </c>
      <c r="F52" s="303" t="s">
        <v>57</v>
      </c>
      <c r="G52" s="304"/>
      <c r="H52" s="325"/>
    </row>
    <row r="53" spans="1:10" s="1" customFormat="1" ht="21.9" customHeight="1">
      <c r="A53" s="147" t="s">
        <v>145</v>
      </c>
      <c r="B53" s="292" t="s">
        <v>350</v>
      </c>
      <c r="C53" s="501" t="s">
        <v>81</v>
      </c>
      <c r="D53" s="505"/>
      <c r="E53" s="225" t="s">
        <v>81</v>
      </c>
      <c r="F53" s="303" t="s">
        <v>57</v>
      </c>
      <c r="G53" s="304"/>
      <c r="H53" s="325"/>
    </row>
    <row r="54" spans="1:10" s="1" customFormat="1" ht="33.9" customHeight="1">
      <c r="A54" s="147" t="s">
        <v>146</v>
      </c>
      <c r="B54" s="292" t="s">
        <v>351</v>
      </c>
      <c r="C54" s="501" t="s">
        <v>81</v>
      </c>
      <c r="D54" s="505"/>
      <c r="E54" s="225" t="s">
        <v>81</v>
      </c>
      <c r="F54" s="303" t="s">
        <v>57</v>
      </c>
      <c r="G54" s="304"/>
      <c r="H54" s="325"/>
    </row>
    <row r="55" spans="1:10" s="100" customFormat="1" ht="18" customHeight="1">
      <c r="A55" s="506" t="s">
        <v>326</v>
      </c>
      <c r="B55" s="506"/>
      <c r="C55" s="506"/>
      <c r="D55" s="506"/>
      <c r="E55" s="506"/>
      <c r="F55" s="506"/>
      <c r="G55" s="506"/>
      <c r="H55" s="506"/>
    </row>
    <row r="56" spans="1:10" ht="63.9" customHeight="1">
      <c r="A56" s="7" t="s">
        <v>42</v>
      </c>
      <c r="B56" s="314" t="s">
        <v>53</v>
      </c>
      <c r="C56" s="507" t="s">
        <v>135</v>
      </c>
      <c r="D56" s="508"/>
      <c r="E56" s="314" t="s">
        <v>134</v>
      </c>
      <c r="F56" s="314" t="s">
        <v>56</v>
      </c>
      <c r="G56" s="314" t="s">
        <v>133</v>
      </c>
      <c r="H56" s="176" t="s">
        <v>52</v>
      </c>
    </row>
    <row r="57" spans="1:10" ht="18" customHeight="1">
      <c r="A57" s="8" t="s">
        <v>13</v>
      </c>
      <c r="B57" s="49"/>
      <c r="C57" s="503"/>
      <c r="D57" s="504"/>
      <c r="E57" s="130"/>
      <c r="F57" s="177"/>
      <c r="G57" s="177"/>
      <c r="H57" s="177"/>
    </row>
    <row r="58" spans="1:10" ht="18" customHeight="1">
      <c r="A58" s="8" t="s">
        <v>14</v>
      </c>
      <c r="B58" s="49"/>
      <c r="C58" s="503"/>
      <c r="D58" s="504"/>
      <c r="E58" s="130"/>
      <c r="F58" s="177"/>
      <c r="G58" s="177"/>
      <c r="H58" s="177"/>
    </row>
    <row r="59" spans="1:10" s="16" customFormat="1" ht="18" customHeight="1">
      <c r="A59" s="8" t="s">
        <v>55</v>
      </c>
      <c r="B59" s="49"/>
      <c r="C59" s="503"/>
      <c r="D59" s="504"/>
      <c r="E59" s="130"/>
      <c r="F59" s="177"/>
      <c r="G59" s="177"/>
      <c r="H59" s="177"/>
    </row>
    <row r="60" spans="1:10" ht="15.9" customHeight="1">
      <c r="J60" s="326" t="s">
        <v>67</v>
      </c>
    </row>
    <row r="61" spans="1:10" ht="18.75" customHeight="1">
      <c r="A61" s="497" t="s">
        <v>327</v>
      </c>
      <c r="B61" s="497"/>
      <c r="C61" s="497"/>
      <c r="D61" s="497"/>
      <c r="E61" s="497"/>
      <c r="F61" s="497"/>
      <c r="G61" s="497"/>
      <c r="H61" s="219"/>
      <c r="J61" s="123" t="s">
        <v>68</v>
      </c>
    </row>
    <row r="62" spans="1:10" s="100" customFormat="1" ht="24" customHeight="1">
      <c r="A62" s="305" t="s">
        <v>13</v>
      </c>
      <c r="B62" s="483" t="s">
        <v>487</v>
      </c>
      <c r="C62" s="483"/>
      <c r="D62" s="483"/>
      <c r="E62" s="483"/>
      <c r="F62" s="483"/>
      <c r="G62" s="484"/>
      <c r="H62" s="227"/>
    </row>
    <row r="63" spans="1:10" ht="24" customHeight="1">
      <c r="A63" s="306" t="s">
        <v>14</v>
      </c>
      <c r="B63" s="483" t="s">
        <v>486</v>
      </c>
      <c r="C63" s="483"/>
      <c r="D63" s="483"/>
      <c r="E63" s="483"/>
      <c r="F63" s="483"/>
      <c r="G63" s="484"/>
      <c r="H63" s="226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09375" defaultRowHeight="11.4"/>
  <cols>
    <col min="1" max="1" width="5.33203125" style="152" customWidth="1"/>
    <col min="2" max="2" width="81.5546875" style="152" customWidth="1"/>
    <col min="3" max="3" width="13.6640625" style="152" customWidth="1"/>
    <col min="4" max="4" width="12.6640625" style="152" customWidth="1"/>
    <col min="5" max="5" width="6.6640625" style="152" customWidth="1"/>
    <col min="6" max="16384" width="9.109375" style="152"/>
  </cols>
  <sheetData>
    <row r="1" spans="1:6" s="41" customFormat="1" ht="24" customHeight="1">
      <c r="A1" s="432" t="s">
        <v>352</v>
      </c>
      <c r="B1" s="432"/>
      <c r="C1" s="432"/>
      <c r="D1" s="432"/>
      <c r="E1" s="15"/>
      <c r="F1" s="15"/>
    </row>
    <row r="2" spans="1:6" s="41" customFormat="1" ht="30" customHeight="1">
      <c r="A2" s="519" t="s">
        <v>75</v>
      </c>
      <c r="B2" s="519"/>
      <c r="C2" s="520" t="s">
        <v>36</v>
      </c>
      <c r="D2" s="520"/>
      <c r="E2" s="15"/>
      <c r="F2" s="15"/>
    </row>
    <row r="3" spans="1:6" s="41" customFormat="1" ht="24" customHeight="1">
      <c r="A3" s="228" t="s">
        <v>11</v>
      </c>
      <c r="B3" s="229" t="s">
        <v>12</v>
      </c>
      <c r="C3" s="228" t="s">
        <v>60</v>
      </c>
      <c r="D3" s="228" t="s">
        <v>143</v>
      </c>
      <c r="E3" s="15"/>
      <c r="F3" s="15"/>
    </row>
    <row r="4" spans="1:6" s="41" customFormat="1" ht="24" customHeight="1">
      <c r="A4" s="237" t="s">
        <v>8</v>
      </c>
      <c r="B4" s="521" t="s">
        <v>4</v>
      </c>
      <c r="C4" s="521"/>
      <c r="D4" s="522"/>
      <c r="E4" s="15"/>
      <c r="F4" s="15"/>
    </row>
    <row r="5" spans="1:6" s="41" customFormat="1" ht="36" customHeight="1">
      <c r="A5" s="230" t="s">
        <v>13</v>
      </c>
      <c r="B5" s="231" t="s">
        <v>353</v>
      </c>
      <c r="C5" s="232" t="s">
        <v>36</v>
      </c>
      <c r="D5" s="327"/>
      <c r="E5" s="15"/>
      <c r="F5" s="15"/>
    </row>
    <row r="6" spans="1:6" s="41" customFormat="1" ht="24" customHeight="1">
      <c r="A6" s="35" t="s">
        <v>14</v>
      </c>
      <c r="B6" s="315" t="s">
        <v>354</v>
      </c>
      <c r="C6" s="151" t="s">
        <v>36</v>
      </c>
      <c r="D6" s="328"/>
      <c r="E6" s="15"/>
      <c r="F6" s="15"/>
    </row>
    <row r="7" spans="1:6" s="41" customFormat="1" ht="36" customHeight="1">
      <c r="A7" s="35" t="s">
        <v>15</v>
      </c>
      <c r="B7" s="131" t="s">
        <v>355</v>
      </c>
      <c r="C7" s="151" t="s">
        <v>36</v>
      </c>
      <c r="D7" s="328" t="str">
        <f t="shared" ref="D7:D34" si="0">IF(C7="ND",0,IF(C7="TAK","Wpisz liczbę załączników",""))</f>
        <v/>
      </c>
      <c r="E7" s="15"/>
      <c r="F7" s="15"/>
    </row>
    <row r="8" spans="1:6" s="41" customFormat="1" ht="36" customHeight="1">
      <c r="A8" s="35" t="s">
        <v>168</v>
      </c>
      <c r="B8" s="315" t="s">
        <v>358</v>
      </c>
      <c r="C8" s="151" t="s">
        <v>36</v>
      </c>
      <c r="D8" s="328" t="str">
        <f t="shared" si="0"/>
        <v/>
      </c>
      <c r="E8" s="15"/>
      <c r="F8" s="15"/>
    </row>
    <row r="9" spans="1:6" s="41" customFormat="1" ht="24" customHeight="1">
      <c r="A9" s="35" t="s">
        <v>169</v>
      </c>
      <c r="B9" s="315" t="s">
        <v>357</v>
      </c>
      <c r="C9" s="151" t="s">
        <v>36</v>
      </c>
      <c r="D9" s="328" t="str">
        <f t="shared" si="0"/>
        <v/>
      </c>
      <c r="E9" s="15"/>
      <c r="F9" s="15"/>
    </row>
    <row r="10" spans="1:6" s="41" customFormat="1" ht="24" customHeight="1">
      <c r="A10" s="35" t="s">
        <v>170</v>
      </c>
      <c r="B10" s="315" t="s">
        <v>359</v>
      </c>
      <c r="C10" s="151" t="s">
        <v>36</v>
      </c>
      <c r="D10" s="328" t="str">
        <f t="shared" si="0"/>
        <v/>
      </c>
      <c r="E10" s="15"/>
      <c r="F10" s="15"/>
    </row>
    <row r="11" spans="1:6" s="41" customFormat="1" ht="48" customHeight="1">
      <c r="A11" s="35" t="s">
        <v>171</v>
      </c>
      <c r="B11" s="315" t="s">
        <v>360</v>
      </c>
      <c r="C11" s="39" t="s">
        <v>36</v>
      </c>
      <c r="D11" s="328" t="str">
        <f t="shared" si="0"/>
        <v/>
      </c>
      <c r="E11" s="15"/>
      <c r="F11" s="15"/>
    </row>
    <row r="12" spans="1:6" s="41" customFormat="1" ht="63" customHeight="1">
      <c r="A12" s="35" t="s">
        <v>356</v>
      </c>
      <c r="B12" s="315" t="s">
        <v>361</v>
      </c>
      <c r="C12" s="39" t="s">
        <v>36</v>
      </c>
      <c r="D12" s="328" t="str">
        <f t="shared" ref="D12" si="1">IF(C12="ND",0,IF(C12="TAK","Wpisz liczbę załączników",""))</f>
        <v/>
      </c>
      <c r="E12" s="15"/>
      <c r="F12" s="15"/>
    </row>
    <row r="13" spans="1:6" s="41" customFormat="1" ht="67.5" customHeight="1">
      <c r="A13" s="35" t="s">
        <v>16</v>
      </c>
      <c r="B13" s="315" t="s">
        <v>362</v>
      </c>
      <c r="C13" s="151" t="s">
        <v>36</v>
      </c>
      <c r="D13" s="328" t="str">
        <f t="shared" si="0"/>
        <v/>
      </c>
      <c r="E13" s="15"/>
      <c r="F13" s="15"/>
    </row>
    <row r="14" spans="1:6" s="41" customFormat="1" ht="41.25" customHeight="1">
      <c r="A14" s="35" t="s">
        <v>17</v>
      </c>
      <c r="B14" s="315" t="s">
        <v>364</v>
      </c>
      <c r="C14" s="151" t="s">
        <v>36</v>
      </c>
      <c r="D14" s="328" t="str">
        <f t="shared" ref="D14" si="2">IF(C14="ND",0,IF(C14="TAK","Wpisz liczbę załączników",""))</f>
        <v/>
      </c>
      <c r="E14" s="15"/>
      <c r="F14" s="15"/>
    </row>
    <row r="15" spans="1:6" s="41" customFormat="1" ht="76.5" customHeight="1">
      <c r="A15" s="35" t="s">
        <v>6</v>
      </c>
      <c r="B15" s="315" t="s">
        <v>527</v>
      </c>
      <c r="C15" s="151" t="s">
        <v>36</v>
      </c>
      <c r="D15" s="328" t="str">
        <f t="shared" si="0"/>
        <v/>
      </c>
      <c r="E15" s="15"/>
      <c r="F15" s="15"/>
    </row>
    <row r="16" spans="1:6" s="41" customFormat="1" ht="48" customHeight="1">
      <c r="A16" s="35" t="s">
        <v>18</v>
      </c>
      <c r="B16" s="315" t="s">
        <v>365</v>
      </c>
      <c r="C16" s="151" t="s">
        <v>36</v>
      </c>
      <c r="D16" s="328" t="str">
        <f t="shared" si="0"/>
        <v/>
      </c>
      <c r="E16" s="15"/>
      <c r="F16" s="15"/>
    </row>
    <row r="17" spans="1:6" s="41" customFormat="1" ht="26.25" customHeight="1">
      <c r="A17" s="35" t="s">
        <v>19</v>
      </c>
      <c r="B17" s="315" t="s">
        <v>366</v>
      </c>
      <c r="C17" s="151" t="s">
        <v>36</v>
      </c>
      <c r="D17" s="328" t="str">
        <f t="shared" si="0"/>
        <v/>
      </c>
      <c r="E17" s="15"/>
      <c r="F17" s="15"/>
    </row>
    <row r="18" spans="1:6" s="41" customFormat="1" ht="38.25" customHeight="1">
      <c r="A18" s="35" t="s">
        <v>24</v>
      </c>
      <c r="B18" s="315" t="s">
        <v>367</v>
      </c>
      <c r="C18" s="151" t="s">
        <v>36</v>
      </c>
      <c r="D18" s="328" t="str">
        <f t="shared" si="0"/>
        <v/>
      </c>
      <c r="E18" s="15"/>
      <c r="F18" s="15"/>
    </row>
    <row r="19" spans="1:6" s="41" customFormat="1" ht="36" customHeight="1">
      <c r="A19" s="35" t="s">
        <v>21</v>
      </c>
      <c r="B19" s="315" t="s">
        <v>368</v>
      </c>
      <c r="C19" s="151" t="s">
        <v>36</v>
      </c>
      <c r="D19" s="328" t="str">
        <f t="shared" si="0"/>
        <v/>
      </c>
      <c r="E19" s="15"/>
      <c r="F19" s="15"/>
    </row>
    <row r="20" spans="1:6" s="41" customFormat="1" ht="39" customHeight="1">
      <c r="A20" s="35" t="s">
        <v>22</v>
      </c>
      <c r="B20" s="315" t="s">
        <v>369</v>
      </c>
      <c r="C20" s="151" t="s">
        <v>36</v>
      </c>
      <c r="D20" s="328" t="str">
        <f t="shared" si="0"/>
        <v/>
      </c>
      <c r="E20" s="15"/>
      <c r="F20" s="15"/>
    </row>
    <row r="21" spans="1:6" s="41" customFormat="1" ht="124.5" customHeight="1">
      <c r="A21" s="35" t="s">
        <v>23</v>
      </c>
      <c r="B21" s="315" t="s">
        <v>388</v>
      </c>
      <c r="C21" s="151" t="s">
        <v>36</v>
      </c>
      <c r="D21" s="328" t="str">
        <f t="shared" si="0"/>
        <v/>
      </c>
      <c r="E21" s="15"/>
      <c r="F21" s="15"/>
    </row>
    <row r="22" spans="1:6" s="41" customFormat="1" ht="30.75" customHeight="1">
      <c r="A22" s="35" t="s">
        <v>28</v>
      </c>
      <c r="B22" s="315" t="s">
        <v>526</v>
      </c>
      <c r="C22" s="151" t="s">
        <v>36</v>
      </c>
      <c r="D22" s="328" t="str">
        <f t="shared" si="0"/>
        <v/>
      </c>
      <c r="E22" s="15"/>
      <c r="F22" s="15"/>
    </row>
    <row r="23" spans="1:6" s="41" customFormat="1" ht="38.25" customHeight="1">
      <c r="A23" s="35" t="s">
        <v>61</v>
      </c>
      <c r="B23" s="315" t="s">
        <v>370</v>
      </c>
      <c r="C23" s="151" t="s">
        <v>36</v>
      </c>
      <c r="D23" s="328" t="str">
        <f t="shared" si="0"/>
        <v/>
      </c>
      <c r="E23" s="15"/>
      <c r="F23" s="15"/>
    </row>
    <row r="24" spans="1:6" s="41" customFormat="1" ht="63" customHeight="1">
      <c r="A24" s="35" t="s">
        <v>10</v>
      </c>
      <c r="B24" s="315" t="s">
        <v>371</v>
      </c>
      <c r="C24" s="151" t="s">
        <v>36</v>
      </c>
      <c r="D24" s="328" t="str">
        <f t="shared" si="0"/>
        <v/>
      </c>
      <c r="E24" s="15"/>
      <c r="F24" s="15"/>
    </row>
    <row r="25" spans="1:6" s="41" customFormat="1" ht="40.5" customHeight="1">
      <c r="A25" s="35" t="s">
        <v>44</v>
      </c>
      <c r="B25" s="315" t="s">
        <v>372</v>
      </c>
      <c r="C25" s="151" t="s">
        <v>36</v>
      </c>
      <c r="D25" s="328" t="str">
        <f t="shared" si="0"/>
        <v/>
      </c>
      <c r="E25" s="15"/>
      <c r="F25" s="15"/>
    </row>
    <row r="26" spans="1:6" s="41" customFormat="1" ht="36" customHeight="1">
      <c r="A26" s="35" t="s">
        <v>45</v>
      </c>
      <c r="B26" s="315" t="s">
        <v>373</v>
      </c>
      <c r="C26" s="151" t="s">
        <v>36</v>
      </c>
      <c r="D26" s="328" t="str">
        <f t="shared" si="0"/>
        <v/>
      </c>
      <c r="E26" s="15"/>
      <c r="F26" s="15"/>
    </row>
    <row r="27" spans="1:6" s="41" customFormat="1" ht="36" customHeight="1">
      <c r="A27" s="35" t="s">
        <v>46</v>
      </c>
      <c r="B27" s="315" t="s">
        <v>374</v>
      </c>
      <c r="C27" s="151" t="s">
        <v>36</v>
      </c>
      <c r="D27" s="328" t="str">
        <f t="shared" si="0"/>
        <v/>
      </c>
      <c r="E27" s="15"/>
      <c r="F27" s="15"/>
    </row>
    <row r="28" spans="1:6" s="41" customFormat="1" ht="24" customHeight="1">
      <c r="A28" s="35" t="s">
        <v>47</v>
      </c>
      <c r="B28" s="315" t="s">
        <v>375</v>
      </c>
      <c r="C28" s="151" t="s">
        <v>36</v>
      </c>
      <c r="D28" s="328" t="str">
        <f t="shared" si="0"/>
        <v/>
      </c>
      <c r="E28" s="15"/>
      <c r="F28" s="15"/>
    </row>
    <row r="29" spans="1:6" s="41" customFormat="1" ht="36" customHeight="1">
      <c r="A29" s="35" t="s">
        <v>48</v>
      </c>
      <c r="B29" s="315" t="s">
        <v>376</v>
      </c>
      <c r="C29" s="151" t="s">
        <v>36</v>
      </c>
      <c r="D29" s="328" t="str">
        <f t="shared" si="0"/>
        <v/>
      </c>
      <c r="E29" s="15"/>
      <c r="F29" s="15"/>
    </row>
    <row r="30" spans="1:6" s="41" customFormat="1" ht="24" customHeight="1">
      <c r="A30" s="35" t="s">
        <v>144</v>
      </c>
      <c r="B30" s="315" t="s">
        <v>377</v>
      </c>
      <c r="C30" s="151" t="s">
        <v>36</v>
      </c>
      <c r="D30" s="328" t="str">
        <f t="shared" si="0"/>
        <v/>
      </c>
      <c r="E30" s="15"/>
      <c r="F30" s="15"/>
    </row>
    <row r="31" spans="1:6" s="41" customFormat="1" ht="24" customHeight="1">
      <c r="A31" s="35" t="s">
        <v>145</v>
      </c>
      <c r="B31" s="315" t="s">
        <v>378</v>
      </c>
      <c r="C31" s="151" t="s">
        <v>36</v>
      </c>
      <c r="D31" s="328" t="str">
        <f t="shared" ref="D31" si="3">IF(C31="ND",0,IF(C31="TAK","Wpisz liczbę załączników",""))</f>
        <v/>
      </c>
      <c r="E31" s="15"/>
      <c r="F31" s="15"/>
    </row>
    <row r="32" spans="1:6" s="41" customFormat="1" ht="36" customHeight="1">
      <c r="A32" s="35" t="s">
        <v>146</v>
      </c>
      <c r="B32" s="315" t="s">
        <v>381</v>
      </c>
      <c r="C32" s="151" t="s">
        <v>36</v>
      </c>
      <c r="D32" s="328" t="str">
        <f t="shared" si="0"/>
        <v/>
      </c>
      <c r="E32" s="15"/>
      <c r="F32" s="15"/>
    </row>
    <row r="33" spans="1:6" s="41" customFormat="1" ht="24" customHeight="1">
      <c r="A33" s="35" t="s">
        <v>147</v>
      </c>
      <c r="B33" s="315" t="s">
        <v>382</v>
      </c>
      <c r="C33" s="151" t="s">
        <v>36</v>
      </c>
      <c r="D33" s="328" t="str">
        <f t="shared" ref="D33" si="4">IF(C33="ND",0,IF(C33="TAK","Wpisz liczbę załączników",""))</f>
        <v/>
      </c>
      <c r="E33" s="15"/>
      <c r="F33" s="15"/>
    </row>
    <row r="34" spans="1:6" s="41" customFormat="1" ht="48" customHeight="1">
      <c r="A34" s="35" t="s">
        <v>363</v>
      </c>
      <c r="B34" s="131" t="s">
        <v>546</v>
      </c>
      <c r="C34" s="151" t="s">
        <v>36</v>
      </c>
      <c r="D34" s="328" t="str">
        <f t="shared" si="0"/>
        <v/>
      </c>
      <c r="E34" s="15"/>
      <c r="F34" s="15"/>
    </row>
    <row r="35" spans="1:6" s="41" customFormat="1" ht="24" customHeight="1">
      <c r="A35" s="35" t="s">
        <v>379</v>
      </c>
      <c r="B35" s="131" t="s">
        <v>387</v>
      </c>
      <c r="C35" s="151" t="s">
        <v>36</v>
      </c>
      <c r="D35" s="328" t="str">
        <f t="shared" ref="D35:D38" si="5">IF(C35="ND",0,IF(C35="TAK","Wpisz liczbę załączników",""))</f>
        <v/>
      </c>
      <c r="E35" s="15"/>
      <c r="F35" s="15"/>
    </row>
    <row r="36" spans="1:6" s="41" customFormat="1" ht="24" customHeight="1">
      <c r="A36" s="35" t="s">
        <v>380</v>
      </c>
      <c r="B36" s="131" t="s">
        <v>389</v>
      </c>
      <c r="C36" s="151" t="s">
        <v>36</v>
      </c>
      <c r="D36" s="328" t="str">
        <f t="shared" si="5"/>
        <v/>
      </c>
      <c r="E36" s="15"/>
      <c r="F36" s="15"/>
    </row>
    <row r="37" spans="1:6" s="41" customFormat="1" ht="24" customHeight="1">
      <c r="A37" s="35" t="s">
        <v>383</v>
      </c>
      <c r="B37" s="131" t="s">
        <v>390</v>
      </c>
      <c r="C37" s="151" t="s">
        <v>36</v>
      </c>
      <c r="D37" s="328" t="str">
        <f t="shared" si="5"/>
        <v/>
      </c>
      <c r="E37" s="15"/>
      <c r="F37" s="15"/>
    </row>
    <row r="38" spans="1:6" s="41" customFormat="1" ht="24" customHeight="1">
      <c r="A38" s="35" t="s">
        <v>384</v>
      </c>
      <c r="B38" s="131" t="s">
        <v>391</v>
      </c>
      <c r="C38" s="151" t="s">
        <v>36</v>
      </c>
      <c r="D38" s="328" t="str">
        <f t="shared" si="5"/>
        <v/>
      </c>
      <c r="E38" s="15"/>
      <c r="F38" s="15"/>
    </row>
    <row r="39" spans="1:6" s="41" customFormat="1" ht="36" customHeight="1">
      <c r="A39" s="35" t="s">
        <v>385</v>
      </c>
      <c r="B39" s="315" t="s">
        <v>482</v>
      </c>
      <c r="C39" s="523" t="str">
        <f>IF(B40&gt;"","TAK","(wybierz z listy)")</f>
        <v>(wybierz z listy)</v>
      </c>
      <c r="D39" s="523"/>
      <c r="E39" s="15"/>
      <c r="F39" s="15"/>
    </row>
    <row r="40" spans="1:6" s="41" customFormat="1" ht="24" customHeight="1">
      <c r="A40" s="38" t="s">
        <v>520</v>
      </c>
      <c r="B40" s="40"/>
      <c r="C40" s="119" t="str">
        <f>IF(B40&gt;"","TAK","")</f>
        <v/>
      </c>
      <c r="D40" s="329" t="str">
        <f>IF(B40&gt;"","Wpisz liczbę załączników","")</f>
        <v/>
      </c>
      <c r="E40" s="15"/>
      <c r="F40" s="15"/>
    </row>
    <row r="41" spans="1:6" s="41" customFormat="1" ht="24" customHeight="1">
      <c r="A41" s="38" t="s">
        <v>521</v>
      </c>
      <c r="B41" s="235"/>
      <c r="C41" s="236"/>
      <c r="D41" s="330"/>
      <c r="E41" s="15"/>
      <c r="F41" s="15"/>
    </row>
    <row r="42" spans="1:6" s="41" customFormat="1" ht="24" customHeight="1">
      <c r="A42" s="35" t="s">
        <v>386</v>
      </c>
      <c r="B42" s="235" t="s">
        <v>539</v>
      </c>
      <c r="C42" s="151" t="s">
        <v>36</v>
      </c>
      <c r="D42" s="328" t="str">
        <f t="shared" ref="D42" si="6">IF(C42="ND",0,IF(C42="TAK","Wpisz liczbę załączników",""))</f>
        <v/>
      </c>
      <c r="E42" s="15"/>
      <c r="F42" s="15"/>
    </row>
    <row r="43" spans="1:6" s="41" customFormat="1" ht="33" customHeight="1">
      <c r="A43" s="35" t="s">
        <v>519</v>
      </c>
      <c r="B43" s="40" t="s">
        <v>540</v>
      </c>
      <c r="C43" s="151" t="s">
        <v>36</v>
      </c>
      <c r="D43" s="328" t="str">
        <f t="shared" ref="D43" si="7">IF(C43="ND",0,IF(C43="TAK","Wpisz liczbę załączników",""))</f>
        <v/>
      </c>
    </row>
    <row r="44" spans="1:6" s="41" customFormat="1" ht="24" customHeight="1">
      <c r="A44" s="238" t="s">
        <v>0</v>
      </c>
      <c r="B44" s="514" t="s">
        <v>9</v>
      </c>
      <c r="C44" s="514"/>
      <c r="D44" s="515"/>
      <c r="E44" s="15"/>
      <c r="F44" s="326" t="s">
        <v>67</v>
      </c>
    </row>
    <row r="45" spans="1:6" s="41" customFormat="1" ht="66" customHeight="1">
      <c r="A45" s="302" t="s">
        <v>13</v>
      </c>
      <c r="B45" s="231" t="s">
        <v>518</v>
      </c>
      <c r="C45" s="232" t="s">
        <v>36</v>
      </c>
      <c r="D45" s="331"/>
      <c r="E45" s="15"/>
      <c r="F45" s="123" t="s">
        <v>68</v>
      </c>
    </row>
    <row r="46" spans="1:6" s="41" customFormat="1" ht="27" customHeight="1">
      <c r="A46" s="302" t="s">
        <v>14</v>
      </c>
      <c r="B46" s="231" t="s">
        <v>483</v>
      </c>
      <c r="C46" s="232" t="s">
        <v>36</v>
      </c>
      <c r="D46" s="331" t="str">
        <f t="shared" ref="D46:D47" si="8">IF(C46="ND",0,IF(C46="TAK","Wpisz liczbę załączników",""))</f>
        <v/>
      </c>
      <c r="E46" s="15"/>
      <c r="F46" s="123"/>
    </row>
    <row r="47" spans="1:6" s="41" customFormat="1" ht="27" customHeight="1">
      <c r="A47" s="307" t="s">
        <v>484</v>
      </c>
      <c r="B47" s="231" t="s">
        <v>541</v>
      </c>
      <c r="C47" s="232" t="s">
        <v>36</v>
      </c>
      <c r="D47" s="331" t="str">
        <f t="shared" si="8"/>
        <v/>
      </c>
      <c r="E47" s="15"/>
      <c r="F47" s="123"/>
    </row>
    <row r="48" spans="1:6" s="41" customFormat="1" ht="30" customHeight="1">
      <c r="A48" s="302" t="s">
        <v>485</v>
      </c>
      <c r="B48" s="231" t="s">
        <v>542</v>
      </c>
      <c r="C48" s="232" t="s">
        <v>36</v>
      </c>
      <c r="D48" s="331"/>
      <c r="E48" s="15"/>
      <c r="F48" s="123"/>
    </row>
    <row r="49" spans="1:6" s="41" customFormat="1" ht="57.75" customHeight="1">
      <c r="A49" s="38" t="s">
        <v>15</v>
      </c>
      <c r="B49" s="40" t="s">
        <v>524</v>
      </c>
      <c r="C49" s="232" t="s">
        <v>36</v>
      </c>
      <c r="D49" s="331"/>
      <c r="E49" s="15"/>
      <c r="F49" s="15"/>
    </row>
    <row r="50" spans="1:6" s="41" customFormat="1" ht="39" customHeight="1">
      <c r="A50" s="38" t="s">
        <v>16</v>
      </c>
      <c r="B50" s="40"/>
      <c r="C50" s="151"/>
      <c r="D50" s="329"/>
      <c r="E50" s="15"/>
      <c r="F50" s="15"/>
    </row>
    <row r="51" spans="1:6" s="41" customFormat="1" ht="39" customHeight="1">
      <c r="A51" s="38" t="s">
        <v>17</v>
      </c>
      <c r="B51" s="40"/>
      <c r="C51" s="151"/>
      <c r="D51" s="329"/>
      <c r="E51" s="15"/>
      <c r="F51" s="15"/>
    </row>
    <row r="52" spans="1:6" s="41" customFormat="1" ht="39" customHeight="1">
      <c r="A52" s="38" t="s">
        <v>6</v>
      </c>
      <c r="B52" s="40"/>
      <c r="C52" s="151"/>
      <c r="D52" s="329"/>
      <c r="E52" s="15"/>
      <c r="F52" s="15"/>
    </row>
    <row r="53" spans="1:6" s="41" customFormat="1" ht="39" customHeight="1">
      <c r="A53" s="38" t="s">
        <v>18</v>
      </c>
      <c r="B53" s="40"/>
      <c r="C53" s="151"/>
      <c r="D53" s="329"/>
      <c r="E53" s="15"/>
      <c r="F53" s="15"/>
    </row>
    <row r="54" spans="1:6" s="41" customFormat="1" ht="39" customHeight="1">
      <c r="A54" s="38" t="s">
        <v>19</v>
      </c>
      <c r="B54" s="40"/>
      <c r="C54" s="151"/>
      <c r="D54" s="329"/>
      <c r="E54" s="15"/>
      <c r="F54" s="15"/>
    </row>
    <row r="55" spans="1:6" s="41" customFormat="1" ht="24" customHeight="1">
      <c r="A55" s="38" t="s">
        <v>20</v>
      </c>
      <c r="B55" s="40"/>
      <c r="C55" s="119" t="str">
        <f>IF(B55&gt;"","TAK","")</f>
        <v/>
      </c>
      <c r="D55" s="329" t="str">
        <f>IF(B55&gt;"","Wpisz liczbę załączników","")</f>
        <v/>
      </c>
    </row>
    <row r="56" spans="1:6" s="41" customFormat="1" ht="24" customHeight="1">
      <c r="A56" s="524" t="s">
        <v>1</v>
      </c>
      <c r="B56" s="525"/>
      <c r="C56" s="526"/>
      <c r="D56" s="120">
        <f ca="1">SUM(D5:OFFSET(VII_Razem_liczba_zal,-1,1))</f>
        <v>0</v>
      </c>
      <c r="E56" s="15"/>
      <c r="F56" s="326" t="s">
        <v>67</v>
      </c>
    </row>
    <row r="57" spans="1:6" s="41" customFormat="1" ht="44.25" customHeight="1">
      <c r="A57" s="516" t="s">
        <v>543</v>
      </c>
      <c r="B57" s="517"/>
      <c r="C57" s="517"/>
      <c r="D57" s="518"/>
      <c r="E57" s="15"/>
      <c r="F57" s="332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09375" defaultRowHeight="13.2"/>
  <cols>
    <col min="1" max="1" width="2.109375" style="42" customWidth="1"/>
    <col min="2" max="2" width="50.6640625" style="42" customWidth="1"/>
    <col min="3" max="3" width="5.33203125" style="42" customWidth="1"/>
    <col min="4" max="4" width="50.6640625" style="42" customWidth="1"/>
    <col min="5" max="16384" width="9.109375" style="42"/>
  </cols>
  <sheetData>
    <row r="1" spans="1:26" ht="24" customHeight="1">
      <c r="A1" s="532" t="s">
        <v>392</v>
      </c>
      <c r="B1" s="532"/>
      <c r="C1" s="532"/>
      <c r="D1" s="532"/>
    </row>
    <row r="2" spans="1:26" s="239" customFormat="1" ht="24" customHeight="1">
      <c r="A2" s="297" t="s">
        <v>13</v>
      </c>
      <c r="B2" s="533" t="s">
        <v>43</v>
      </c>
      <c r="C2" s="534"/>
      <c r="D2" s="534"/>
    </row>
    <row r="3" spans="1:26" s="241" customFormat="1" ht="24.75" customHeight="1">
      <c r="A3" s="240" t="s">
        <v>2</v>
      </c>
      <c r="B3" s="529" t="s">
        <v>393</v>
      </c>
      <c r="C3" s="529"/>
      <c r="D3" s="529"/>
    </row>
    <row r="4" spans="1:26" s="241" customFormat="1" ht="26.25" customHeight="1">
      <c r="A4" s="148" t="s">
        <v>3</v>
      </c>
      <c r="B4" s="529" t="s">
        <v>553</v>
      </c>
      <c r="C4" s="529"/>
      <c r="D4" s="529"/>
    </row>
    <row r="5" spans="1:26" s="241" customFormat="1" ht="46.5" customHeight="1">
      <c r="A5" s="148" t="s">
        <v>29</v>
      </c>
      <c r="B5" s="529" t="s">
        <v>554</v>
      </c>
      <c r="C5" s="529"/>
      <c r="D5" s="529"/>
    </row>
    <row r="6" spans="1:26" s="241" customFormat="1" ht="23.25" customHeight="1">
      <c r="A6" s="148" t="s">
        <v>30</v>
      </c>
      <c r="B6" s="529" t="s">
        <v>394</v>
      </c>
      <c r="C6" s="529"/>
      <c r="D6" s="529"/>
      <c r="S6" s="530"/>
      <c r="T6" s="530"/>
      <c r="U6" s="530"/>
      <c r="V6" s="530"/>
      <c r="W6" s="530"/>
      <c r="X6" s="530"/>
      <c r="Y6" s="530"/>
      <c r="Z6" s="530"/>
    </row>
    <row r="7" spans="1:26" s="241" customFormat="1" ht="36" customHeight="1">
      <c r="A7" s="148" t="s">
        <v>148</v>
      </c>
      <c r="B7" s="529" t="s">
        <v>395</v>
      </c>
      <c r="C7" s="529"/>
      <c r="D7" s="529"/>
    </row>
    <row r="8" spans="1:26" s="241" customFormat="1" ht="24" customHeight="1">
      <c r="A8" s="297" t="s">
        <v>14</v>
      </c>
      <c r="B8" s="531" t="s">
        <v>396</v>
      </c>
      <c r="C8" s="531"/>
      <c r="D8" s="531"/>
    </row>
    <row r="9" spans="1:26" s="241" customFormat="1" ht="23.25" customHeight="1">
      <c r="A9" s="318" t="s">
        <v>2</v>
      </c>
      <c r="B9" s="529" t="s">
        <v>397</v>
      </c>
      <c r="C9" s="529"/>
      <c r="D9" s="529"/>
    </row>
    <row r="10" spans="1:26" s="241" customFormat="1" ht="39" customHeight="1">
      <c r="A10" s="318" t="s">
        <v>3</v>
      </c>
      <c r="B10" s="529" t="s">
        <v>555</v>
      </c>
      <c r="C10" s="528"/>
      <c r="D10" s="528"/>
    </row>
    <row r="11" spans="1:26" ht="90" customHeight="1">
      <c r="A11" s="160"/>
      <c r="B11" s="242"/>
      <c r="C11" s="160"/>
      <c r="D11" s="166"/>
    </row>
    <row r="12" spans="1:26" s="48" customFormat="1" ht="18" customHeight="1">
      <c r="B12" s="180" t="s">
        <v>398</v>
      </c>
      <c r="C12" s="44"/>
      <c r="D12" s="180" t="s">
        <v>399</v>
      </c>
    </row>
    <row r="13" spans="1:26" ht="12" customHeight="1">
      <c r="A13" s="243">
        <v>4</v>
      </c>
      <c r="B13" s="316" t="s">
        <v>400</v>
      </c>
      <c r="C13" s="317"/>
      <c r="D13" s="317"/>
    </row>
    <row r="14" spans="1:26" ht="21.9" customHeight="1">
      <c r="A14" s="243">
        <v>5</v>
      </c>
      <c r="B14" s="527" t="s">
        <v>401</v>
      </c>
      <c r="C14" s="528"/>
      <c r="D14" s="528"/>
    </row>
    <row r="15" spans="1:26" ht="32.25" customHeight="1">
      <c r="A15" s="243">
        <v>6</v>
      </c>
      <c r="B15" s="527" t="s">
        <v>402</v>
      </c>
      <c r="C15" s="528"/>
      <c r="D15" s="528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09375" defaultRowHeight="13.2"/>
  <cols>
    <col min="1" max="1" width="2.109375" style="42" customWidth="1"/>
    <col min="2" max="2" width="50.6640625" style="42" customWidth="1"/>
    <col min="3" max="3" width="5.33203125" style="42" customWidth="1"/>
    <col min="4" max="4" width="50.6640625" style="42" customWidth="1"/>
    <col min="5" max="16384" width="9.109375" style="42"/>
  </cols>
  <sheetData>
    <row r="1" spans="1:5" s="308" customFormat="1" ht="17.25" customHeight="1">
      <c r="A1" s="532" t="s">
        <v>544</v>
      </c>
      <c r="B1" s="532"/>
      <c r="C1" s="532"/>
      <c r="D1" s="532"/>
    </row>
    <row r="2" spans="1:5" ht="60" customHeight="1">
      <c r="A2" s="240" t="s">
        <v>13</v>
      </c>
      <c r="B2" s="535" t="s">
        <v>488</v>
      </c>
      <c r="C2" s="535"/>
      <c r="D2" s="535"/>
    </row>
    <row r="3" spans="1:5" ht="37.200000000000003" customHeight="1">
      <c r="A3" s="240" t="s">
        <v>14</v>
      </c>
      <c r="B3" s="535" t="s">
        <v>551</v>
      </c>
      <c r="C3" s="535"/>
      <c r="D3" s="535"/>
    </row>
    <row r="4" spans="1:5" ht="24" customHeight="1">
      <c r="A4" s="240" t="s">
        <v>15</v>
      </c>
      <c r="B4" s="535" t="s">
        <v>477</v>
      </c>
      <c r="C4" s="535"/>
      <c r="D4" s="535"/>
    </row>
    <row r="5" spans="1:5" ht="46.5" customHeight="1">
      <c r="A5" s="240" t="s">
        <v>16</v>
      </c>
      <c r="B5" s="535" t="s">
        <v>489</v>
      </c>
      <c r="C5" s="535"/>
      <c r="D5" s="535"/>
    </row>
    <row r="6" spans="1:5" ht="16.95" customHeight="1">
      <c r="A6" s="529"/>
      <c r="B6" s="529"/>
      <c r="C6" s="529"/>
      <c r="D6" s="529"/>
    </row>
    <row r="7" spans="1:5" ht="90" customHeight="1">
      <c r="A7" s="160"/>
      <c r="B7" s="242"/>
      <c r="C7" s="160"/>
      <c r="D7" s="166"/>
    </row>
    <row r="8" spans="1:5" s="48" customFormat="1" ht="19.2">
      <c r="B8" s="180" t="s">
        <v>398</v>
      </c>
      <c r="C8" s="44"/>
      <c r="D8" s="180" t="s">
        <v>399</v>
      </c>
    </row>
    <row r="9" spans="1:5" ht="43.2" customHeight="1">
      <c r="A9" s="243">
        <v>6</v>
      </c>
      <c r="B9" s="527" t="s">
        <v>522</v>
      </c>
      <c r="C9" s="527"/>
      <c r="D9" s="527"/>
    </row>
    <row r="10" spans="1:5" ht="30" customHeight="1">
      <c r="A10" s="243">
        <v>7</v>
      </c>
      <c r="B10" s="527" t="s">
        <v>523</v>
      </c>
      <c r="C10" s="527"/>
      <c r="D10" s="527"/>
      <c r="E10" s="309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09375" defaultRowHeight="13.2"/>
  <cols>
    <col min="1" max="2" width="3.6640625" style="160" customWidth="1"/>
    <col min="3" max="3" width="27.6640625" style="42" customWidth="1"/>
    <col min="4" max="4" width="20.6640625" style="42" customWidth="1"/>
    <col min="5" max="5" width="30.6640625" style="42" customWidth="1"/>
    <col min="6" max="6" width="14.6640625" style="42" customWidth="1"/>
    <col min="7" max="7" width="2.33203125" style="42" customWidth="1"/>
    <col min="8" max="8" width="6.6640625" style="42" customWidth="1"/>
    <col min="9" max="16384" width="9.109375" style="42"/>
  </cols>
  <sheetData>
    <row r="1" spans="1:7">
      <c r="F1" s="547" t="s">
        <v>224</v>
      </c>
      <c r="G1" s="548"/>
    </row>
    <row r="2" spans="1:7" s="47" customFormat="1" ht="30" customHeight="1">
      <c r="A2" s="432" t="s">
        <v>403</v>
      </c>
      <c r="B2" s="551"/>
      <c r="C2" s="551"/>
      <c r="D2" s="551"/>
      <c r="E2" s="551"/>
      <c r="F2" s="551"/>
      <c r="G2" s="551"/>
    </row>
    <row r="3" spans="1:7" s="47" customFormat="1" ht="48.75" customHeight="1">
      <c r="A3" s="398" t="s">
        <v>407</v>
      </c>
      <c r="B3" s="398"/>
      <c r="C3" s="398"/>
      <c r="D3" s="398"/>
      <c r="E3" s="398"/>
      <c r="F3" s="398"/>
      <c r="G3" s="398"/>
    </row>
    <row r="4" spans="1:7" s="47" customFormat="1" ht="30" customHeight="1">
      <c r="A4" s="44"/>
      <c r="B4" s="371" t="s">
        <v>406</v>
      </c>
      <c r="C4" s="371"/>
      <c r="D4" s="552">
        <f>I_IV!A30</f>
        <v>0</v>
      </c>
      <c r="E4" s="553"/>
      <c r="F4" s="172"/>
      <c r="G4" s="318"/>
    </row>
    <row r="5" spans="1:7" s="47" customFormat="1" ht="12" customHeight="1">
      <c r="A5" s="44"/>
      <c r="B5" s="233"/>
      <c r="C5" s="233"/>
      <c r="D5" s="233"/>
      <c r="E5" s="233"/>
      <c r="F5" s="233"/>
      <c r="G5" s="318"/>
    </row>
    <row r="6" spans="1:7" s="47" customFormat="1" ht="20.100000000000001" customHeight="1">
      <c r="A6" s="44"/>
      <c r="B6" s="556" t="s">
        <v>149</v>
      </c>
      <c r="C6" s="556"/>
      <c r="D6" s="557"/>
      <c r="E6" s="558"/>
      <c r="F6" s="246"/>
      <c r="G6" s="318"/>
    </row>
    <row r="7" spans="1:7" s="47" customFormat="1" ht="9.9" customHeight="1">
      <c r="A7" s="44"/>
      <c r="B7" s="123"/>
      <c r="C7" s="123"/>
      <c r="D7" s="559"/>
      <c r="E7" s="560"/>
      <c r="F7" s="246"/>
      <c r="G7" s="318"/>
    </row>
    <row r="8" spans="1:7" s="47" customFormat="1" ht="12" customHeight="1">
      <c r="A8" s="44"/>
      <c r="B8" s="233"/>
      <c r="C8" s="233"/>
      <c r="D8" s="233"/>
      <c r="E8" s="233"/>
      <c r="F8" s="233"/>
      <c r="G8" s="318"/>
    </row>
    <row r="9" spans="1:7" s="47" customFormat="1" ht="30" customHeight="1">
      <c r="A9" s="43"/>
      <c r="B9" s="556" t="s">
        <v>405</v>
      </c>
      <c r="C9" s="556"/>
      <c r="D9" s="554" t="str">
        <f>I_IV!P72</f>
        <v>- 6935 - UM/</v>
      </c>
      <c r="E9" s="555"/>
      <c r="F9" s="247"/>
      <c r="G9" s="319"/>
    </row>
    <row r="10" spans="1:7" s="47" customFormat="1" ht="36" customHeight="1">
      <c r="A10" s="297" t="s">
        <v>150</v>
      </c>
      <c r="B10" s="297"/>
      <c r="C10" s="169"/>
      <c r="D10" s="182"/>
      <c r="E10" s="182"/>
      <c r="F10" s="182"/>
      <c r="G10" s="182"/>
    </row>
    <row r="11" spans="1:7" s="47" customFormat="1" ht="12" customHeight="1">
      <c r="A11" s="244" t="s">
        <v>233</v>
      </c>
      <c r="B11" s="561" t="s">
        <v>408</v>
      </c>
      <c r="C11" s="561"/>
      <c r="D11" s="561"/>
      <c r="E11" s="561"/>
      <c r="F11" s="561"/>
      <c r="G11" s="182"/>
    </row>
    <row r="12" spans="1:7" s="47" customFormat="1" ht="18" customHeight="1">
      <c r="A12" s="248"/>
      <c r="B12" s="561"/>
      <c r="C12" s="561"/>
      <c r="D12" s="561"/>
      <c r="E12" s="561"/>
      <c r="F12" s="561"/>
      <c r="G12" s="182"/>
    </row>
    <row r="13" spans="1:7" s="47" customFormat="1" ht="31.5" customHeight="1">
      <c r="A13" s="297"/>
      <c r="B13" s="561"/>
      <c r="C13" s="561"/>
      <c r="D13" s="561"/>
      <c r="E13" s="561"/>
      <c r="F13" s="561"/>
      <c r="G13" s="182"/>
    </row>
    <row r="14" spans="1:7" s="47" customFormat="1" ht="18" customHeight="1">
      <c r="A14" s="297"/>
      <c r="B14" s="297"/>
      <c r="C14" s="169"/>
      <c r="D14" s="182"/>
      <c r="E14" s="182"/>
      <c r="F14" s="182"/>
      <c r="G14" s="182"/>
    </row>
    <row r="15" spans="1:7" s="47" customFormat="1" ht="36" customHeight="1">
      <c r="A15" s="297"/>
      <c r="B15" s="112" t="s">
        <v>11</v>
      </c>
      <c r="C15" s="549" t="s">
        <v>412</v>
      </c>
      <c r="D15" s="550"/>
      <c r="E15" s="549" t="s">
        <v>413</v>
      </c>
      <c r="F15" s="550"/>
      <c r="G15" s="182"/>
    </row>
    <row r="16" spans="1:7" s="47" customFormat="1" ht="18" customHeight="1">
      <c r="A16" s="297"/>
      <c r="B16" s="203">
        <v>1</v>
      </c>
      <c r="C16" s="541"/>
      <c r="D16" s="542"/>
      <c r="E16" s="541"/>
      <c r="F16" s="542"/>
      <c r="G16" s="182"/>
    </row>
    <row r="17" spans="1:9" s="47" customFormat="1" ht="18" customHeight="1">
      <c r="A17" s="297"/>
      <c r="B17" s="203">
        <v>2</v>
      </c>
      <c r="C17" s="541"/>
      <c r="D17" s="542"/>
      <c r="E17" s="541"/>
      <c r="F17" s="542"/>
      <c r="G17" s="182"/>
    </row>
    <row r="18" spans="1:9" s="47" customFormat="1" ht="18" customHeight="1">
      <c r="A18" s="297"/>
      <c r="B18" s="203">
        <v>3</v>
      </c>
      <c r="C18" s="541"/>
      <c r="D18" s="542"/>
      <c r="E18" s="541"/>
      <c r="F18" s="542"/>
      <c r="G18" s="182"/>
    </row>
    <row r="19" spans="1:9" s="47" customFormat="1" ht="18" customHeight="1">
      <c r="A19" s="297"/>
      <c r="B19" s="203">
        <v>4</v>
      </c>
      <c r="C19" s="541"/>
      <c r="D19" s="542"/>
      <c r="E19" s="541"/>
      <c r="F19" s="542"/>
      <c r="G19" s="182"/>
    </row>
    <row r="20" spans="1:9" s="47" customFormat="1" ht="18" customHeight="1">
      <c r="A20" s="297"/>
      <c r="B20" s="203">
        <v>5</v>
      </c>
      <c r="C20" s="541"/>
      <c r="D20" s="542"/>
      <c r="E20" s="541"/>
      <c r="F20" s="542"/>
      <c r="G20" s="182"/>
    </row>
    <row r="21" spans="1:9" s="127" customFormat="1" ht="18" customHeight="1">
      <c r="A21" s="128"/>
      <c r="B21" s="203" t="s">
        <v>55</v>
      </c>
      <c r="C21" s="541"/>
      <c r="D21" s="542"/>
      <c r="E21" s="541"/>
      <c r="F21" s="542"/>
      <c r="G21" s="126"/>
    </row>
    <row r="22" spans="1:9" s="47" customFormat="1" ht="18" customHeight="1">
      <c r="A22" s="297"/>
      <c r="B22" s="122"/>
      <c r="C22" s="310"/>
      <c r="D22" s="310"/>
      <c r="E22" s="310"/>
      <c r="F22" s="310"/>
      <c r="G22" s="182"/>
      <c r="I22" s="326" t="s">
        <v>67</v>
      </c>
    </row>
    <row r="23" spans="1:9" s="47" customFormat="1" ht="12" customHeight="1">
      <c r="A23" s="244" t="s">
        <v>409</v>
      </c>
      <c r="B23" s="536" t="s">
        <v>410</v>
      </c>
      <c r="C23" s="536"/>
      <c r="D23" s="536"/>
      <c r="E23" s="536"/>
      <c r="F23" s="536"/>
      <c r="G23" s="182"/>
      <c r="I23" s="332" t="s">
        <v>68</v>
      </c>
    </row>
    <row r="24" spans="1:9" s="47" customFormat="1" ht="18" customHeight="1">
      <c r="A24" s="248"/>
      <c r="B24" s="536"/>
      <c r="C24" s="536"/>
      <c r="D24" s="536"/>
      <c r="E24" s="536"/>
      <c r="F24" s="536"/>
      <c r="G24" s="182"/>
    </row>
    <row r="25" spans="1:9" s="47" customFormat="1" ht="3" customHeight="1">
      <c r="A25" s="297"/>
      <c r="B25" s="536"/>
      <c r="C25" s="536"/>
      <c r="D25" s="536"/>
      <c r="E25" s="536"/>
      <c r="F25" s="536"/>
      <c r="G25" s="182"/>
    </row>
    <row r="26" spans="1:9" s="47" customFormat="1" ht="18" customHeight="1">
      <c r="A26" s="46"/>
      <c r="B26" s="46"/>
      <c r="C26" s="182"/>
      <c r="D26" s="182"/>
      <c r="E26" s="182"/>
      <c r="F26" s="182"/>
      <c r="G26" s="182"/>
      <c r="I26" s="332"/>
    </row>
    <row r="27" spans="1:9" s="47" customFormat="1" ht="99.9" customHeight="1">
      <c r="A27" s="46"/>
      <c r="B27" s="538"/>
      <c r="C27" s="539"/>
      <c r="D27" s="540"/>
      <c r="E27" s="543"/>
      <c r="F27" s="544"/>
    </row>
    <row r="28" spans="1:9" s="48" customFormat="1" ht="30" customHeight="1">
      <c r="A28" s="45"/>
      <c r="B28" s="546" t="s">
        <v>76</v>
      </c>
      <c r="C28" s="546"/>
      <c r="D28" s="546"/>
      <c r="E28" s="545" t="s">
        <v>187</v>
      </c>
      <c r="F28" s="545"/>
    </row>
    <row r="29" spans="1:9" ht="18" customHeight="1">
      <c r="A29" s="245" t="s">
        <v>411</v>
      </c>
      <c r="B29" s="537" t="s">
        <v>556</v>
      </c>
      <c r="C29" s="537"/>
      <c r="D29" s="537"/>
      <c r="E29" s="537"/>
      <c r="F29" s="537"/>
      <c r="G29" s="537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3.5546875" style="72" customWidth="1"/>
    <col min="2" max="2" width="1.109375" style="72" customWidth="1"/>
    <col min="3" max="3" width="47.109375" style="72" customWidth="1"/>
    <col min="4" max="4" width="3.33203125" style="72" customWidth="1"/>
    <col min="5" max="5" width="13" style="249" customWidth="1"/>
    <col min="6" max="6" width="8.44140625" style="74" customWidth="1"/>
    <col min="7" max="7" width="16.5546875" style="74" customWidth="1"/>
    <col min="8" max="8" width="13" style="74" customWidth="1"/>
    <col min="9" max="9" width="18.44140625" style="74" customWidth="1"/>
    <col min="10" max="10" width="16.109375" style="74" customWidth="1"/>
    <col min="11" max="11" width="3.6640625" style="74" customWidth="1"/>
    <col min="12" max="12" width="6.6640625" style="72" customWidth="1"/>
    <col min="13" max="16384" width="9.109375" style="72"/>
  </cols>
  <sheetData>
    <row r="1" spans="1:15" ht="15" customHeight="1">
      <c r="J1" s="577" t="s">
        <v>224</v>
      </c>
      <c r="K1" s="578"/>
    </row>
    <row r="2" spans="1:15" ht="11.25" customHeight="1">
      <c r="A2" s="579" t="s">
        <v>414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63" t="s">
        <v>434</v>
      </c>
      <c r="M2" s="563"/>
      <c r="N2" s="563"/>
      <c r="O2" s="563"/>
    </row>
    <row r="3" spans="1:15" ht="35.25" customHeight="1">
      <c r="A3" s="580" t="s">
        <v>478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63"/>
      <c r="M3" s="563"/>
      <c r="N3" s="563"/>
      <c r="O3" s="563"/>
    </row>
    <row r="4" spans="1:15" ht="18" customHeight="1">
      <c r="A4" s="250" t="s">
        <v>415</v>
      </c>
      <c r="B4" s="185"/>
      <c r="C4" s="251" t="s">
        <v>160</v>
      </c>
      <c r="D4" s="574"/>
      <c r="E4" s="575"/>
      <c r="F4" s="575"/>
      <c r="G4" s="575"/>
      <c r="H4" s="575"/>
      <c r="I4" s="575"/>
      <c r="J4" s="575"/>
      <c r="K4" s="576"/>
      <c r="L4" s="563"/>
      <c r="M4" s="563"/>
      <c r="N4" s="563"/>
      <c r="O4" s="563"/>
    </row>
    <row r="5" spans="1:15" ht="18" customHeight="1">
      <c r="A5" s="250" t="s">
        <v>175</v>
      </c>
      <c r="B5" s="185"/>
      <c r="C5" s="252" t="s">
        <v>416</v>
      </c>
      <c r="D5" s="574"/>
      <c r="E5" s="575"/>
      <c r="F5" s="575"/>
      <c r="G5" s="575"/>
      <c r="H5" s="575"/>
      <c r="I5" s="575"/>
      <c r="J5" s="575"/>
      <c r="K5" s="576"/>
    </row>
    <row r="6" spans="1:15" ht="18" customHeight="1">
      <c r="A6" s="250" t="s">
        <v>417</v>
      </c>
      <c r="B6" s="185"/>
      <c r="C6" s="252" t="s">
        <v>418</v>
      </c>
      <c r="D6" s="574"/>
      <c r="E6" s="575"/>
      <c r="F6" s="575"/>
      <c r="G6" s="575"/>
      <c r="H6" s="575"/>
      <c r="I6" s="575"/>
      <c r="J6" s="575"/>
      <c r="K6" s="576"/>
    </row>
    <row r="7" spans="1:15" ht="18" customHeight="1">
      <c r="A7" s="250" t="s">
        <v>419</v>
      </c>
      <c r="B7" s="185"/>
      <c r="C7" s="252" t="s">
        <v>420</v>
      </c>
      <c r="D7" s="572"/>
      <c r="E7" s="573"/>
      <c r="F7" s="573"/>
      <c r="G7" s="573"/>
      <c r="H7" s="253"/>
      <c r="I7" s="253"/>
      <c r="J7" s="253"/>
      <c r="K7" s="254"/>
    </row>
    <row r="8" spans="1:15" ht="18" customHeight="1">
      <c r="A8" s="250" t="s">
        <v>421</v>
      </c>
      <c r="B8" s="185"/>
      <c r="C8" s="252" t="s">
        <v>422</v>
      </c>
      <c r="D8" s="574"/>
      <c r="E8" s="575"/>
      <c r="F8" s="575"/>
      <c r="G8" s="575"/>
      <c r="H8" s="575"/>
      <c r="I8" s="575"/>
      <c r="J8" s="575"/>
      <c r="K8" s="576"/>
    </row>
    <row r="9" spans="1:15" ht="24" customHeight="1">
      <c r="A9" s="250" t="s">
        <v>423</v>
      </c>
      <c r="B9" s="185"/>
      <c r="C9" s="255" t="s">
        <v>424</v>
      </c>
      <c r="D9" s="574"/>
      <c r="E9" s="575"/>
      <c r="F9" s="575"/>
      <c r="G9" s="575"/>
      <c r="H9" s="575"/>
      <c r="I9" s="575"/>
      <c r="J9" s="575"/>
      <c r="K9" s="576"/>
    </row>
    <row r="10" spans="1:15" ht="62.25" customHeight="1">
      <c r="A10" s="234" t="s">
        <v>425</v>
      </c>
      <c r="B10" s="184"/>
      <c r="C10" s="183" t="s">
        <v>426</v>
      </c>
      <c r="D10" s="574"/>
      <c r="E10" s="575"/>
      <c r="F10" s="575"/>
      <c r="G10" s="575"/>
      <c r="H10" s="575"/>
      <c r="I10" s="575"/>
      <c r="J10" s="575"/>
      <c r="K10" s="576"/>
    </row>
    <row r="11" spans="1:15" s="256" customFormat="1" ht="18" customHeight="1">
      <c r="A11" s="233" t="s">
        <v>427</v>
      </c>
      <c r="B11" s="233"/>
      <c r="C11" s="359" t="s">
        <v>428</v>
      </c>
      <c r="D11" s="359"/>
      <c r="E11" s="359"/>
      <c r="F11" s="359"/>
      <c r="G11" s="359"/>
      <c r="H11" s="359"/>
      <c r="I11" s="359"/>
      <c r="J11" s="359"/>
      <c r="K11" s="359"/>
    </row>
    <row r="12" spans="1:15" s="256" customFormat="1" ht="18" customHeight="1">
      <c r="A12" s="203"/>
      <c r="B12" s="257"/>
      <c r="C12" s="359" t="s">
        <v>155</v>
      </c>
      <c r="D12" s="359"/>
      <c r="E12" s="359"/>
      <c r="F12" s="359"/>
      <c r="G12" s="359"/>
      <c r="H12" s="359"/>
      <c r="I12" s="359"/>
      <c r="J12" s="359"/>
      <c r="K12" s="359"/>
    </row>
    <row r="13" spans="1:15" s="256" customFormat="1" ht="18" customHeight="1">
      <c r="A13" s="203"/>
      <c r="B13" s="257"/>
      <c r="C13" s="359" t="s">
        <v>429</v>
      </c>
      <c r="D13" s="359"/>
      <c r="E13" s="359"/>
      <c r="F13" s="359"/>
      <c r="G13" s="359"/>
      <c r="H13" s="359"/>
      <c r="I13" s="359"/>
      <c r="J13" s="359"/>
      <c r="K13" s="359"/>
    </row>
    <row r="14" spans="1:15" s="256" customFormat="1" ht="18" customHeight="1">
      <c r="A14" s="203"/>
      <c r="B14" s="257"/>
      <c r="C14" s="359" t="s">
        <v>156</v>
      </c>
      <c r="D14" s="359"/>
      <c r="E14" s="359"/>
      <c r="F14" s="359"/>
      <c r="G14" s="359"/>
      <c r="H14" s="359"/>
      <c r="I14" s="359"/>
      <c r="J14" s="359"/>
      <c r="K14" s="359"/>
    </row>
    <row r="15" spans="1:15" s="256" customFormat="1" ht="18" customHeight="1">
      <c r="A15" s="203"/>
      <c r="B15" s="257"/>
      <c r="C15" s="359" t="s">
        <v>157</v>
      </c>
      <c r="D15" s="359"/>
      <c r="E15" s="359"/>
      <c r="F15" s="359"/>
      <c r="G15" s="359"/>
      <c r="H15" s="359"/>
      <c r="I15" s="359"/>
      <c r="J15" s="359"/>
      <c r="K15" s="359"/>
    </row>
    <row r="16" spans="1:15" ht="18" customHeight="1">
      <c r="A16" s="203"/>
      <c r="B16" s="257"/>
      <c r="C16" s="169" t="s">
        <v>430</v>
      </c>
      <c r="D16" s="564"/>
      <c r="E16" s="564"/>
      <c r="F16" s="564"/>
      <c r="G16" s="564"/>
      <c r="H16" s="564"/>
      <c r="I16" s="564"/>
      <c r="J16" s="564"/>
      <c r="K16" s="564"/>
    </row>
    <row r="17" spans="1:13" ht="18" customHeight="1">
      <c r="A17" s="203"/>
      <c r="B17" s="257"/>
      <c r="C17" s="359" t="s">
        <v>158</v>
      </c>
      <c r="D17" s="359"/>
      <c r="E17" s="359"/>
      <c r="F17" s="359"/>
      <c r="G17" s="359"/>
      <c r="H17" s="359"/>
      <c r="I17" s="359"/>
      <c r="J17" s="359"/>
      <c r="K17" s="359"/>
    </row>
    <row r="18" spans="1:13" ht="18" customHeight="1">
      <c r="A18" s="203"/>
      <c r="B18" s="257"/>
      <c r="C18" s="359" t="s">
        <v>159</v>
      </c>
      <c r="D18" s="359"/>
      <c r="E18" s="359"/>
      <c r="F18" s="359"/>
      <c r="G18" s="359"/>
      <c r="H18" s="359"/>
      <c r="I18" s="359"/>
      <c r="J18" s="359"/>
      <c r="K18" s="359"/>
    </row>
    <row r="19" spans="1:13" s="256" customFormat="1" ht="18" customHeight="1">
      <c r="A19" s="1"/>
      <c r="B19" s="199"/>
      <c r="C19" s="359" t="s">
        <v>431</v>
      </c>
      <c r="D19" s="359"/>
      <c r="E19" s="359"/>
      <c r="F19" s="359"/>
      <c r="G19" s="359"/>
      <c r="H19" s="359"/>
      <c r="I19" s="359"/>
      <c r="J19" s="359"/>
      <c r="K19" s="359"/>
    </row>
    <row r="20" spans="1:13" s="256" customFormat="1" ht="18" customHeight="1">
      <c r="A20" s="203"/>
      <c r="B20" s="257"/>
      <c r="C20" s="564"/>
      <c r="D20" s="564"/>
      <c r="E20" s="564"/>
      <c r="F20" s="564"/>
      <c r="G20" s="564"/>
      <c r="H20" s="564"/>
      <c r="I20" s="564"/>
      <c r="J20" s="564"/>
      <c r="K20" s="564"/>
    </row>
    <row r="21" spans="1:13" s="259" customFormat="1" ht="18" customHeight="1">
      <c r="A21" s="203"/>
      <c r="B21" s="258"/>
      <c r="C21" s="565"/>
      <c r="D21" s="565"/>
      <c r="E21" s="565"/>
      <c r="F21" s="565"/>
      <c r="G21" s="565"/>
      <c r="H21" s="565"/>
      <c r="I21" s="565"/>
      <c r="J21" s="565"/>
      <c r="K21" s="565"/>
    </row>
    <row r="22" spans="1:13" s="256" customFormat="1" ht="18" customHeight="1">
      <c r="B22" s="257"/>
      <c r="C22" s="260"/>
      <c r="D22" s="260"/>
      <c r="E22" s="260"/>
      <c r="F22" s="260"/>
      <c r="G22" s="260"/>
      <c r="H22" s="179"/>
      <c r="I22" s="179"/>
      <c r="J22" s="179"/>
      <c r="K22" s="179"/>
      <c r="M22" s="92" t="s">
        <v>67</v>
      </c>
    </row>
    <row r="23" spans="1:13" s="256" customFormat="1" ht="78" customHeight="1">
      <c r="A23" s="566"/>
      <c r="B23" s="567"/>
      <c r="C23" s="567"/>
      <c r="D23" s="567"/>
      <c r="E23" s="568"/>
      <c r="F23" s="261"/>
      <c r="G23" s="569"/>
      <c r="H23" s="570"/>
      <c r="I23" s="570"/>
      <c r="J23" s="570"/>
      <c r="K23" s="571"/>
      <c r="M23" s="124" t="s">
        <v>68</v>
      </c>
    </row>
    <row r="24" spans="1:13" ht="15" customHeight="1">
      <c r="A24" s="562" t="s">
        <v>398</v>
      </c>
      <c r="B24" s="562"/>
      <c r="C24" s="562"/>
      <c r="D24" s="562"/>
      <c r="E24" s="562"/>
      <c r="F24" s="72"/>
      <c r="G24" s="562" t="s">
        <v>399</v>
      </c>
      <c r="H24" s="562"/>
      <c r="I24" s="562"/>
      <c r="J24" s="562"/>
      <c r="K24" s="562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Renia</cp:lastModifiedBy>
  <cp:lastPrinted>2022-07-05T06:56:39Z</cp:lastPrinted>
  <dcterms:created xsi:type="dcterms:W3CDTF">2007-12-11T11:05:19Z</dcterms:created>
  <dcterms:modified xsi:type="dcterms:W3CDTF">2023-03-31T09:22:42Z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