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arząd\2023\pażdziernik\"/>
    </mc:Choice>
  </mc:AlternateContent>
  <xr:revisionPtr revIDLastSave="0" documentId="13_ncr:1_{960DB307-C252-402D-8F6D-47517F482C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Arkusz1!$A$1:$O$54</definedName>
  </definedNames>
  <calcPr calcId="191029"/>
</workbook>
</file>

<file path=xl/calcChain.xml><?xml version="1.0" encoding="utf-8"?>
<calcChain xmlns="http://schemas.openxmlformats.org/spreadsheetml/2006/main">
  <c r="K47" i="1" l="1"/>
  <c r="H47" i="1"/>
  <c r="K41" i="1"/>
  <c r="E41" i="1"/>
  <c r="E29" i="1"/>
  <c r="K22" i="1"/>
  <c r="H22" i="1"/>
  <c r="E22" i="1"/>
  <c r="M44" i="1"/>
  <c r="D44" i="1"/>
  <c r="M39" i="1"/>
  <c r="D45" i="1"/>
  <c r="D39" i="1"/>
  <c r="K48" i="1" l="1"/>
  <c r="M8" i="1"/>
  <c r="L43" i="1" l="1"/>
  <c r="M43" i="1"/>
  <c r="M19" i="1" l="1"/>
  <c r="L20" i="1"/>
  <c r="L19" i="1"/>
  <c r="M21" i="1"/>
  <c r="M15" i="1"/>
  <c r="H10" i="1"/>
  <c r="G16" i="1"/>
  <c r="G7" i="1"/>
  <c r="M25" i="1"/>
  <c r="M22" i="1" l="1"/>
  <c r="L15" i="1"/>
  <c r="D15" i="1" s="1"/>
  <c r="E47" i="1"/>
  <c r="E48" i="1" s="1"/>
  <c r="L21" i="1"/>
  <c r="J21" i="1" s="1"/>
  <c r="L6" i="1"/>
  <c r="L9" i="1"/>
  <c r="D9" i="1" s="1"/>
  <c r="M16" i="1"/>
  <c r="M17" i="1" s="1"/>
  <c r="K29" i="1"/>
  <c r="H29" i="1"/>
  <c r="H41" i="1"/>
  <c r="H48" i="1" s="1"/>
  <c r="M40" i="1"/>
  <c r="M26" i="1"/>
  <c r="L26" i="1"/>
  <c r="D26" i="1" s="1"/>
  <c r="M46" i="1"/>
  <c r="M38" i="1"/>
  <c r="M34" i="1"/>
  <c r="L35" i="1"/>
  <c r="D35" i="1" s="1"/>
  <c r="L36" i="1"/>
  <c r="D36" i="1" s="1"/>
  <c r="L37" i="1"/>
  <c r="D37" i="1" s="1"/>
  <c r="L38" i="1"/>
  <c r="D38" i="1" s="1"/>
  <c r="L34" i="1"/>
  <c r="D34" i="1" s="1"/>
  <c r="K17" i="1"/>
  <c r="H17" i="1"/>
  <c r="H30" i="1" s="1"/>
  <c r="M27" i="1"/>
  <c r="M28" i="1"/>
  <c r="M24" i="1"/>
  <c r="L25" i="1"/>
  <c r="L27" i="1"/>
  <c r="L28" i="1"/>
  <c r="D28" i="1" s="1"/>
  <c r="L24" i="1"/>
  <c r="D24" i="1" s="1"/>
  <c r="M29" i="1" l="1"/>
  <c r="K30" i="1"/>
  <c r="M30" i="1"/>
  <c r="M41" i="1"/>
  <c r="J25" i="1"/>
  <c r="D25" i="1"/>
  <c r="G21" i="1"/>
  <c r="D21" i="1"/>
  <c r="M53" i="1"/>
  <c r="D6" i="1"/>
  <c r="G6" i="1"/>
  <c r="M47" i="1"/>
  <c r="E17" i="1"/>
  <c r="E30" i="1" s="1"/>
  <c r="M48" i="1" l="1"/>
  <c r="M7" i="1"/>
  <c r="M9" i="1"/>
  <c r="M54" i="1" s="1"/>
  <c r="M6" i="1"/>
  <c r="K10" i="1"/>
  <c r="K11" i="1" s="1"/>
  <c r="K49" i="1" s="1"/>
  <c r="H11" i="1"/>
  <c r="H49" i="1" s="1"/>
  <c r="E10" i="1"/>
  <c r="E11" i="1" s="1"/>
  <c r="E49" i="1" s="1"/>
  <c r="M10" i="1" l="1"/>
  <c r="M51" i="1"/>
  <c r="M52" i="1"/>
  <c r="M11" i="1"/>
  <c r="M49" i="1"/>
  <c r="N51" i="1" l="1"/>
</calcChain>
</file>

<file path=xl/sharedStrings.xml><?xml version="1.0" encoding="utf-8"?>
<sst xmlns="http://schemas.openxmlformats.org/spreadsheetml/2006/main" count="180" uniqueCount="83">
  <si>
    <t>Lata</t>
  </si>
  <si>
    <t>Nazwa wskaźnika</t>
  </si>
  <si>
    <t>Wartość z jednostką miary</t>
  </si>
  <si>
    <t>% realizacji wskaźnika narastajaco</t>
  </si>
  <si>
    <t xml:space="preserve">2016 - 2018 </t>
  </si>
  <si>
    <t>2019 - 2021</t>
  </si>
  <si>
    <t>2022 - 2023</t>
  </si>
  <si>
    <t>Razem 2016 - 2023</t>
  </si>
  <si>
    <t>Razem wartość wskaźników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</si>
  <si>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</si>
  <si>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</si>
  <si>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</si>
  <si>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</si>
  <si>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</si>
  <si>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</si>
  <si>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</si>
  <si>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</si>
  <si>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</si>
  <si>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</si>
  <si>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</si>
  <si>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</si>
  <si>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</si>
  <si>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</si>
  <si>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</si>
  <si>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</si>
  <si>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</si>
  <si>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</si>
  <si>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</si>
  <si>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</si>
  <si>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</si>
  <si>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</si>
  <si>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</si>
  <si>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</si>
  <si>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</si>
  <si>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</si>
  <si>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</si>
  <si>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</si>
  <si>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</si>
  <si>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</si>
  <si>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</si>
  <si>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</si>
  <si>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</si>
  <si>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</si>
  <si>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</si>
  <si>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</si>
  <si>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</si>
  <si>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</si>
  <si>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</si>
  <si>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</si>
  <si>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</si>
  <si>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</si>
  <si>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</si>
  <si>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</si>
  <si>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</si>
  <si>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</si>
  <si>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</si>
  <si>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</si>
  <si>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</si>
  <si>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</si>
  <si>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</si>
  <si>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</si>
  <si>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</si>
  <si>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</si>
  <si>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</si>
  <si>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</si>
  <si>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</si>
  <si>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</si>
  <si>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</si>
  <si>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</si>
  <si>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</si>
  <si>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</si>
  <si>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</si>
  <si>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</si>
  <si>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</si>
  <si>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</si>
  <si>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</si>
  <si>
    <t>Planowane wsparcie (Euro € )</t>
  </si>
  <si>
    <t>Razem planowane wsparcie (Euro € )</t>
  </si>
  <si>
    <t>liczba wdrożonych innowacyjnych ofert spedzania czasu wolnego</t>
  </si>
  <si>
    <t>PROJEKT GRANTOWY</t>
  </si>
  <si>
    <t xml:space="preserve">Przedsięwzięcie 3.1.3 Wzmocnienie więzi społecznych  </t>
  </si>
  <si>
    <t>Liczba powierzonych grantów mających na celu stworzenie koncepcji Smart Village</t>
  </si>
  <si>
    <t>Przedsięwzięcie 3.2.3 Rozwój oferty wdrażania innowacyjnych form spędzania czasu wolnego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</si>
</sst>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  <font>
      <sz val="11"/>
      <color theme="4"/>
      <name val="Arial Narrow"/>
      <family val="2"/>
      <charset val="238"/>
    </font>
    <font>
      <sz val="9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vertical="center" wrapText="1"/>
    </xf>
    <xf numFmtId="4" fontId="12" fillId="6" borderId="3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2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9" fontId="12" fillId="6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0" fontId="8" fillId="4" borderId="4" xfId="0" applyNumberFormat="1" applyFont="1" applyFill="1" applyBorder="1" applyAlignment="1">
      <alignment horizontal="center" vertical="center" wrapText="1"/>
    </xf>
    <xf numFmtId="10" fontId="8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BreakPreview" topLeftCell="A46" zoomScale="64" zoomScaleSheetLayoutView="64" zoomScalePageLayoutView="70" workbookViewId="0">
      <selection activeCell="L46" sqref="L46"/>
    </sheetView>
  </sheetViews>
  <sheetFormatPr defaultColWidth="9" defaultRowHeight="11.4"/>
  <cols>
    <col min="1" max="1" width="29.09765625" style="3" customWidth="1"/>
    <col min="2" max="2" width="28.5" style="3" customWidth="1"/>
    <col min="3" max="3" width="14.69921875" style="3" customWidth="1"/>
    <col min="4" max="4" width="15.69921875" style="3" customWidth="1"/>
    <col min="5" max="5" width="15.09765625" style="3" customWidth="1"/>
    <col min="6" max="6" width="16" style="3" customWidth="1"/>
    <col min="7" max="7" width="15.5" style="3" customWidth="1"/>
    <col min="8" max="8" width="15.8984375" style="3" customWidth="1"/>
    <col min="9" max="9" width="16.09765625" style="3" customWidth="1"/>
    <col min="10" max="10" width="16.69921875" style="3" customWidth="1"/>
    <col min="11" max="11" width="16.3984375" style="3" customWidth="1"/>
    <col min="12" max="13" width="15.59765625" style="3" customWidth="1"/>
    <col min="14" max="14" width="16.09765625" style="3" customWidth="1"/>
    <col min="15" max="15" width="15.3984375" style="3" customWidth="1"/>
    <col min="16" max="16384" width="9" style="2"/>
  </cols>
  <sheetData>
    <row r="1" spans="1:15" ht="26.25" customHeight="1">
      <c r="A1" s="26" t="s">
        <v>55</v>
      </c>
      <c r="B1" s="26" t="s">
        <v>37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3.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1" customFormat="1" ht="28.5" customHeight="1">
      <c r="A3" s="103" t="s">
        <v>15</v>
      </c>
      <c r="B3" s="9" t="s">
        <v>0</v>
      </c>
      <c r="C3" s="84" t="s">
        <v>4</v>
      </c>
      <c r="D3" s="84"/>
      <c r="E3" s="84"/>
      <c r="F3" s="84" t="s">
        <v>5</v>
      </c>
      <c r="G3" s="84"/>
      <c r="H3" s="84"/>
      <c r="I3" s="84" t="s">
        <v>6</v>
      </c>
      <c r="J3" s="84"/>
      <c r="K3" s="84"/>
      <c r="L3" s="84" t="s">
        <v>7</v>
      </c>
      <c r="M3" s="84"/>
      <c r="N3" s="84" t="s">
        <v>9</v>
      </c>
      <c r="O3" s="84" t="s">
        <v>10</v>
      </c>
    </row>
    <row r="4" spans="1:15" s="1" customFormat="1" ht="56.25" customHeight="1">
      <c r="A4" s="103"/>
      <c r="B4" s="10" t="s">
        <v>1</v>
      </c>
      <c r="C4" s="10" t="s">
        <v>2</v>
      </c>
      <c r="D4" s="10" t="s">
        <v>3</v>
      </c>
      <c r="E4" s="10" t="s">
        <v>76</v>
      </c>
      <c r="F4" s="10" t="s">
        <v>2</v>
      </c>
      <c r="G4" s="10" t="s">
        <v>3</v>
      </c>
      <c r="H4" s="10" t="s">
        <v>76</v>
      </c>
      <c r="I4" s="10" t="s">
        <v>2</v>
      </c>
      <c r="J4" s="10" t="s">
        <v>3</v>
      </c>
      <c r="K4" s="10" t="s">
        <v>76</v>
      </c>
      <c r="L4" s="10" t="s">
        <v>8</v>
      </c>
      <c r="M4" s="10" t="s">
        <v>77</v>
      </c>
      <c r="N4" s="84"/>
      <c r="O4" s="84"/>
    </row>
    <row r="5" spans="1:15" ht="13.8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" t="s">
        <v>38</v>
      </c>
      <c r="O5" s="11"/>
    </row>
    <row r="6" spans="1:15" ht="89.25" customHeight="1">
      <c r="A6" s="29" t="s">
        <v>56</v>
      </c>
      <c r="B6" s="12" t="s">
        <v>17</v>
      </c>
      <c r="C6" s="34">
        <v>8</v>
      </c>
      <c r="D6" s="38">
        <f>(C6/L6)</f>
        <v>0.5714285714285714</v>
      </c>
      <c r="E6" s="32">
        <v>209923.04</v>
      </c>
      <c r="F6" s="39">
        <v>6</v>
      </c>
      <c r="G6" s="38">
        <f>SUM(C6,F6)/L6</f>
        <v>1</v>
      </c>
      <c r="H6" s="37">
        <v>53125.25</v>
      </c>
      <c r="I6" s="9"/>
      <c r="J6" s="9"/>
      <c r="K6" s="9"/>
      <c r="L6" s="34">
        <f>C6+F6</f>
        <v>14</v>
      </c>
      <c r="M6" s="13">
        <f>SUM(E6+H6+K6)</f>
        <v>263048.29000000004</v>
      </c>
      <c r="N6" s="10" t="s">
        <v>38</v>
      </c>
      <c r="O6" s="10" t="s">
        <v>39</v>
      </c>
    </row>
    <row r="7" spans="1:15" ht="102" customHeight="1">
      <c r="A7" s="23" t="s">
        <v>57</v>
      </c>
      <c r="B7" s="12" t="s">
        <v>54</v>
      </c>
      <c r="C7" s="40"/>
      <c r="D7" s="41"/>
      <c r="E7" s="42"/>
      <c r="F7" s="34">
        <v>1</v>
      </c>
      <c r="G7" s="38">
        <f>SUM(C7,F7)/L7</f>
        <v>1</v>
      </c>
      <c r="H7" s="32">
        <v>146102.03</v>
      </c>
      <c r="I7" s="9"/>
      <c r="J7" s="9"/>
      <c r="K7" s="9"/>
      <c r="L7" s="10">
        <v>1</v>
      </c>
      <c r="M7" s="13">
        <f t="shared" ref="M7:M9" si="0">SUM(E7+H7+K7)</f>
        <v>146102.03</v>
      </c>
      <c r="N7" s="10" t="s">
        <v>38</v>
      </c>
      <c r="O7" s="10" t="s">
        <v>39</v>
      </c>
    </row>
    <row r="8" spans="1:15" ht="56.25" customHeight="1">
      <c r="A8" s="23" t="s">
        <v>58</v>
      </c>
      <c r="B8" s="12" t="s">
        <v>18</v>
      </c>
      <c r="C8" s="34">
        <v>23</v>
      </c>
      <c r="D8" s="38">
        <v>0.42</v>
      </c>
      <c r="E8" s="32">
        <v>545061.81000000006</v>
      </c>
      <c r="F8" s="39">
        <v>16</v>
      </c>
      <c r="G8" s="49">
        <v>0.72</v>
      </c>
      <c r="H8" s="37">
        <v>328979.08</v>
      </c>
      <c r="I8" s="39">
        <v>15</v>
      </c>
      <c r="J8" s="49">
        <v>1</v>
      </c>
      <c r="K8" s="75">
        <v>343803.46</v>
      </c>
      <c r="L8" s="34">
        <v>54</v>
      </c>
      <c r="M8" s="32">
        <f>SUM(E8+H8+K8)</f>
        <v>1217844.3500000001</v>
      </c>
      <c r="N8" s="10" t="s">
        <v>38</v>
      </c>
      <c r="O8" s="10" t="s">
        <v>39</v>
      </c>
    </row>
    <row r="9" spans="1:15" ht="77.25" customHeight="1">
      <c r="A9" s="15" t="s">
        <v>59</v>
      </c>
      <c r="B9" s="20" t="s">
        <v>19</v>
      </c>
      <c r="C9" s="10">
        <v>14</v>
      </c>
      <c r="D9" s="38">
        <f>(C9/L9)</f>
        <v>1</v>
      </c>
      <c r="E9" s="32">
        <v>465</v>
      </c>
      <c r="F9" s="33"/>
      <c r="G9" s="35"/>
      <c r="H9" s="36"/>
      <c r="I9" s="33"/>
      <c r="J9" s="35"/>
      <c r="K9" s="36"/>
      <c r="L9" s="34">
        <f>C9+F9</f>
        <v>14</v>
      </c>
      <c r="M9" s="32">
        <f t="shared" si="0"/>
        <v>465</v>
      </c>
      <c r="N9" s="10" t="s">
        <v>38</v>
      </c>
      <c r="O9" s="10" t="s">
        <v>40</v>
      </c>
    </row>
    <row r="10" spans="1:15" ht="13.8">
      <c r="A10" s="96" t="s">
        <v>12</v>
      </c>
      <c r="B10" s="97"/>
      <c r="C10" s="11"/>
      <c r="D10" s="11"/>
      <c r="E10" s="13">
        <f>SUM(E6:E9)</f>
        <v>755449.85000000009</v>
      </c>
      <c r="F10" s="11"/>
      <c r="G10" s="11"/>
      <c r="H10" s="13">
        <f>SUM(H6:H9)</f>
        <v>528206.36</v>
      </c>
      <c r="I10" s="11"/>
      <c r="J10" s="11"/>
      <c r="K10" s="13">
        <f>SUM(K6:K9)</f>
        <v>343803.46</v>
      </c>
      <c r="L10" s="11"/>
      <c r="M10" s="13">
        <f>SUM(M6:M9)</f>
        <v>1627459.6700000002</v>
      </c>
      <c r="N10" s="11"/>
      <c r="O10" s="11"/>
    </row>
    <row r="11" spans="1:15" customFormat="1" ht="19.5" customHeight="1">
      <c r="A11" s="93" t="s">
        <v>21</v>
      </c>
      <c r="B11" s="94"/>
      <c r="C11" s="4"/>
      <c r="D11" s="4"/>
      <c r="E11" s="5">
        <f>E10</f>
        <v>755449.85000000009</v>
      </c>
      <c r="F11" s="4"/>
      <c r="G11" s="4"/>
      <c r="H11" s="5">
        <f>H10</f>
        <v>528206.36</v>
      </c>
      <c r="I11" s="4"/>
      <c r="J11" s="4"/>
      <c r="K11" s="5">
        <f>K10</f>
        <v>343803.46</v>
      </c>
      <c r="L11" s="4"/>
      <c r="M11" s="5">
        <f>M10</f>
        <v>1627459.6700000002</v>
      </c>
      <c r="N11" s="4"/>
      <c r="O11" s="4"/>
    </row>
    <row r="12" spans="1:15" s="1" customFormat="1" ht="28.5" customHeight="1">
      <c r="A12" s="103" t="s">
        <v>20</v>
      </c>
      <c r="B12" s="9" t="s">
        <v>0</v>
      </c>
      <c r="C12" s="84" t="s">
        <v>4</v>
      </c>
      <c r="D12" s="84"/>
      <c r="E12" s="84"/>
      <c r="F12" s="84" t="s">
        <v>5</v>
      </c>
      <c r="G12" s="84"/>
      <c r="H12" s="84"/>
      <c r="I12" s="84" t="s">
        <v>6</v>
      </c>
      <c r="J12" s="84"/>
      <c r="K12" s="84"/>
      <c r="L12" s="84" t="s">
        <v>7</v>
      </c>
      <c r="M12" s="84"/>
      <c r="N12" s="84" t="s">
        <v>9</v>
      </c>
      <c r="O12" s="84" t="s">
        <v>10</v>
      </c>
    </row>
    <row r="13" spans="1:15" s="1" customFormat="1" ht="46.5" customHeight="1">
      <c r="A13" s="103"/>
      <c r="B13" s="10" t="s">
        <v>1</v>
      </c>
      <c r="C13" s="10" t="s">
        <v>2</v>
      </c>
      <c r="D13" s="10" t="s">
        <v>3</v>
      </c>
      <c r="E13" s="10" t="s">
        <v>76</v>
      </c>
      <c r="F13" s="10" t="s">
        <v>2</v>
      </c>
      <c r="G13" s="10" t="s">
        <v>3</v>
      </c>
      <c r="H13" s="10" t="s">
        <v>76</v>
      </c>
      <c r="I13" s="10" t="s">
        <v>2</v>
      </c>
      <c r="J13" s="10" t="s">
        <v>3</v>
      </c>
      <c r="K13" s="10" t="s">
        <v>76</v>
      </c>
      <c r="L13" s="10" t="s">
        <v>8</v>
      </c>
      <c r="M13" s="10" t="s">
        <v>77</v>
      </c>
      <c r="N13" s="84"/>
      <c r="O13" s="84"/>
    </row>
    <row r="14" spans="1:15" ht="13.8">
      <c r="A14" s="100" t="s">
        <v>22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" t="s">
        <v>11</v>
      </c>
      <c r="O14" s="11"/>
    </row>
    <row r="15" spans="1:15" ht="84.75" customHeight="1">
      <c r="A15" s="23" t="s">
        <v>60</v>
      </c>
      <c r="B15" s="17" t="s">
        <v>26</v>
      </c>
      <c r="C15" s="34">
        <v>6</v>
      </c>
      <c r="D15" s="38">
        <f>(C15/L15)</f>
        <v>1</v>
      </c>
      <c r="E15" s="13">
        <v>70556.47</v>
      </c>
      <c r="F15" s="9"/>
      <c r="G15" s="9"/>
      <c r="H15" s="14"/>
      <c r="I15" s="9"/>
      <c r="J15" s="9"/>
      <c r="K15" s="14"/>
      <c r="L15" s="34">
        <f>(C15)</f>
        <v>6</v>
      </c>
      <c r="M15" s="13">
        <f>E15</f>
        <v>70556.47</v>
      </c>
      <c r="N15" s="10" t="s">
        <v>38</v>
      </c>
      <c r="O15" s="10" t="s">
        <v>46</v>
      </c>
    </row>
    <row r="16" spans="1:15" ht="54.75" customHeight="1">
      <c r="A16" s="23" t="s">
        <v>72</v>
      </c>
      <c r="B16" s="17" t="s">
        <v>53</v>
      </c>
      <c r="C16" s="9"/>
      <c r="D16" s="18"/>
      <c r="E16" s="14"/>
      <c r="F16" s="10">
        <v>1</v>
      </c>
      <c r="G16" s="38">
        <f>SUM(C16,F16)/L16</f>
        <v>1</v>
      </c>
      <c r="H16" s="32">
        <v>101250</v>
      </c>
      <c r="I16" s="9"/>
      <c r="J16" s="9"/>
      <c r="K16" s="14"/>
      <c r="L16" s="10">
        <v>1</v>
      </c>
      <c r="M16" s="32">
        <f>H16</f>
        <v>101250</v>
      </c>
      <c r="N16" s="10" t="s">
        <v>38</v>
      </c>
      <c r="O16" s="10" t="s">
        <v>47</v>
      </c>
    </row>
    <row r="17" spans="1:15" ht="13.8">
      <c r="A17" s="96" t="s">
        <v>12</v>
      </c>
      <c r="B17" s="97"/>
      <c r="C17" s="11"/>
      <c r="D17" s="11"/>
      <c r="E17" s="19">
        <f>SUM(E15:E16)</f>
        <v>70556.47</v>
      </c>
      <c r="F17" s="9"/>
      <c r="G17" s="9"/>
      <c r="H17" s="16">
        <f>SUM(H15:H16)</f>
        <v>101250</v>
      </c>
      <c r="I17" s="9"/>
      <c r="J17" s="9"/>
      <c r="K17" s="16">
        <f>SUM(K15:K16)</f>
        <v>0</v>
      </c>
      <c r="L17" s="11"/>
      <c r="M17" s="19">
        <f>SUM(M15:M16)</f>
        <v>171806.47</v>
      </c>
      <c r="N17" s="11"/>
      <c r="O17" s="11"/>
    </row>
    <row r="18" spans="1:15" ht="13.8">
      <c r="A18" s="100" t="s">
        <v>27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" t="s">
        <v>11</v>
      </c>
      <c r="O18" s="11"/>
    </row>
    <row r="19" spans="1:15" ht="30.75" customHeight="1">
      <c r="A19" s="89" t="s">
        <v>61</v>
      </c>
      <c r="B19" s="17" t="s">
        <v>28</v>
      </c>
      <c r="C19" s="10">
        <v>5</v>
      </c>
      <c r="D19" s="38">
        <v>0.56000000000000005</v>
      </c>
      <c r="E19" s="105">
        <v>69935.05</v>
      </c>
      <c r="F19" s="39">
        <v>4</v>
      </c>
      <c r="G19" s="49">
        <v>1</v>
      </c>
      <c r="H19" s="87">
        <v>49509.32</v>
      </c>
      <c r="I19" s="50"/>
      <c r="J19" s="47"/>
      <c r="K19" s="51"/>
      <c r="L19" s="10">
        <f>SUM(C19,F19)</f>
        <v>9</v>
      </c>
      <c r="M19" s="105">
        <f>SUM(E19,H19)</f>
        <v>119444.37</v>
      </c>
      <c r="N19" s="10" t="s">
        <v>38</v>
      </c>
      <c r="O19" s="10" t="s">
        <v>46</v>
      </c>
    </row>
    <row r="20" spans="1:15" ht="37.5" customHeight="1">
      <c r="A20" s="90"/>
      <c r="B20" s="17" t="s">
        <v>29</v>
      </c>
      <c r="C20" s="10">
        <v>10</v>
      </c>
      <c r="D20" s="38">
        <v>0.67</v>
      </c>
      <c r="E20" s="106"/>
      <c r="F20" s="39">
        <v>5</v>
      </c>
      <c r="G20" s="49">
        <v>1</v>
      </c>
      <c r="H20" s="88"/>
      <c r="I20" s="50"/>
      <c r="J20" s="47"/>
      <c r="K20" s="52"/>
      <c r="L20" s="10">
        <f>SUM(C20,F20)</f>
        <v>15</v>
      </c>
      <c r="M20" s="106"/>
      <c r="N20" s="10" t="s">
        <v>38</v>
      </c>
      <c r="O20" s="10" t="s">
        <v>46</v>
      </c>
    </row>
    <row r="21" spans="1:15" ht="60.75" customHeight="1">
      <c r="A21" s="10" t="s">
        <v>62</v>
      </c>
      <c r="B21" s="20" t="s">
        <v>48</v>
      </c>
      <c r="C21" s="10">
        <v>15</v>
      </c>
      <c r="D21" s="38">
        <f>(C21/L21)</f>
        <v>0.88235294117647056</v>
      </c>
      <c r="E21" s="32">
        <v>2487.5</v>
      </c>
      <c r="F21" s="34">
        <v>1</v>
      </c>
      <c r="G21" s="38">
        <f>SUM(C21,F21)/L21</f>
        <v>0.94117647058823528</v>
      </c>
      <c r="H21" s="32">
        <v>4134.72</v>
      </c>
      <c r="I21" s="34">
        <v>1</v>
      </c>
      <c r="J21" s="38">
        <f>SUM(C21,F21,I21)/L21</f>
        <v>1</v>
      </c>
      <c r="K21" s="32">
        <v>12295.28</v>
      </c>
      <c r="L21" s="10">
        <f>C21+F21+I21</f>
        <v>17</v>
      </c>
      <c r="M21" s="13">
        <f>SUM(E21,H21,K21)</f>
        <v>18917.5</v>
      </c>
      <c r="N21" s="10" t="s">
        <v>38</v>
      </c>
      <c r="O21" s="10" t="s">
        <v>40</v>
      </c>
    </row>
    <row r="22" spans="1:15" ht="13.8">
      <c r="A22" s="96" t="s">
        <v>13</v>
      </c>
      <c r="B22" s="97"/>
      <c r="C22" s="11"/>
      <c r="D22" s="11"/>
      <c r="E22" s="13">
        <f>SUM(E19:E21)</f>
        <v>72422.55</v>
      </c>
      <c r="F22" s="11"/>
      <c r="G22" s="11"/>
      <c r="H22" s="13">
        <f>SUM(H19:H21)</f>
        <v>53644.04</v>
      </c>
      <c r="I22" s="11"/>
      <c r="J22" s="11"/>
      <c r="K22" s="13">
        <f>SUM(K19:K21)</f>
        <v>12295.28</v>
      </c>
      <c r="L22" s="11"/>
      <c r="M22" s="13">
        <f>SUM(M19:M21)</f>
        <v>138361.87</v>
      </c>
      <c r="N22" s="11"/>
      <c r="O22" s="11"/>
    </row>
    <row r="23" spans="1:15" ht="13.8">
      <c r="A23" s="100" t="s">
        <v>30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" t="s">
        <v>11</v>
      </c>
      <c r="O23" s="11"/>
    </row>
    <row r="24" spans="1:15" ht="38.25" customHeight="1">
      <c r="A24" s="89" t="s">
        <v>63</v>
      </c>
      <c r="B24" s="17" t="s">
        <v>41</v>
      </c>
      <c r="C24" s="10">
        <v>3</v>
      </c>
      <c r="D24" s="38">
        <f>(C24/L24)</f>
        <v>1</v>
      </c>
      <c r="E24" s="32">
        <v>5837.5</v>
      </c>
      <c r="F24" s="9"/>
      <c r="G24" s="18"/>
      <c r="H24" s="14"/>
      <c r="I24" s="9"/>
      <c r="J24" s="18"/>
      <c r="K24" s="14"/>
      <c r="L24" s="10">
        <f>C24+F24+I24</f>
        <v>3</v>
      </c>
      <c r="M24" s="13">
        <f>E24+H24+K24</f>
        <v>5837.5</v>
      </c>
      <c r="N24" s="10" t="s">
        <v>38</v>
      </c>
      <c r="O24" s="10" t="s">
        <v>40</v>
      </c>
    </row>
    <row r="25" spans="1:15" ht="21.75" customHeight="1">
      <c r="A25" s="102"/>
      <c r="B25" s="17" t="s">
        <v>45</v>
      </c>
      <c r="C25" s="10">
        <v>1</v>
      </c>
      <c r="D25" s="38">
        <f>(C25/L25)</f>
        <v>0.5</v>
      </c>
      <c r="E25" s="37">
        <v>1717.5</v>
      </c>
      <c r="F25" s="9"/>
      <c r="G25" s="18"/>
      <c r="H25" s="14"/>
      <c r="I25" s="15">
        <v>1</v>
      </c>
      <c r="J25" s="38">
        <f>SUM(C25,F25,I25)/L25</f>
        <v>1</v>
      </c>
      <c r="K25" s="37">
        <v>3750</v>
      </c>
      <c r="L25" s="10">
        <f t="shared" ref="L25:L28" si="1">C25+F25+I25</f>
        <v>2</v>
      </c>
      <c r="M25" s="13">
        <f>SUM(E25,K25)</f>
        <v>5467.5</v>
      </c>
      <c r="N25" s="10" t="s">
        <v>38</v>
      </c>
      <c r="O25" s="10" t="s">
        <v>40</v>
      </c>
    </row>
    <row r="26" spans="1:15" ht="48" customHeight="1">
      <c r="A26" s="90"/>
      <c r="B26" s="21" t="s">
        <v>52</v>
      </c>
      <c r="C26" s="10">
        <v>24</v>
      </c>
      <c r="D26" s="38">
        <f>(C26/L26)</f>
        <v>1</v>
      </c>
      <c r="E26" s="37">
        <v>3137.5</v>
      </c>
      <c r="F26" s="9"/>
      <c r="G26" s="18"/>
      <c r="H26" s="14"/>
      <c r="I26" s="9"/>
      <c r="J26" s="18"/>
      <c r="K26" s="14"/>
      <c r="L26" s="10">
        <f>C26+F26+I26</f>
        <v>24</v>
      </c>
      <c r="M26" s="13">
        <f>E26+H26+K26</f>
        <v>3137.5</v>
      </c>
      <c r="N26" s="10" t="s">
        <v>38</v>
      </c>
      <c r="O26" s="10" t="s">
        <v>40</v>
      </c>
    </row>
    <row r="27" spans="1:15" ht="105.75" customHeight="1">
      <c r="A27" s="23" t="s">
        <v>67</v>
      </c>
      <c r="B27" s="17" t="s">
        <v>68</v>
      </c>
      <c r="C27" s="46"/>
      <c r="D27" s="47"/>
      <c r="E27" s="48"/>
      <c r="F27" s="39">
        <v>1</v>
      </c>
      <c r="G27" s="49">
        <v>1</v>
      </c>
      <c r="H27" s="37">
        <v>18174.38</v>
      </c>
      <c r="I27" s="9"/>
      <c r="J27" s="9"/>
      <c r="K27" s="14"/>
      <c r="L27" s="10">
        <f t="shared" si="1"/>
        <v>1</v>
      </c>
      <c r="M27" s="32">
        <f t="shared" ref="M27:M28" si="2">E27+H27+K27</f>
        <v>18174.38</v>
      </c>
      <c r="N27" s="10" t="s">
        <v>38</v>
      </c>
      <c r="O27" s="10" t="s">
        <v>39</v>
      </c>
    </row>
    <row r="28" spans="1:15" ht="69" customHeight="1">
      <c r="A28" s="10" t="s">
        <v>64</v>
      </c>
      <c r="B28" s="20" t="s">
        <v>49</v>
      </c>
      <c r="C28" s="10">
        <v>2</v>
      </c>
      <c r="D28" s="38">
        <f>(C28/L28)</f>
        <v>1</v>
      </c>
      <c r="E28" s="13">
        <v>153620.78</v>
      </c>
      <c r="F28" s="9"/>
      <c r="G28" s="9"/>
      <c r="H28" s="48"/>
      <c r="I28" s="9"/>
      <c r="J28" s="9"/>
      <c r="K28" s="14"/>
      <c r="L28" s="10">
        <f t="shared" si="1"/>
        <v>2</v>
      </c>
      <c r="M28" s="13">
        <f t="shared" si="2"/>
        <v>153620.78</v>
      </c>
      <c r="N28" s="10" t="s">
        <v>38</v>
      </c>
      <c r="O28" s="10" t="s">
        <v>39</v>
      </c>
    </row>
    <row r="29" spans="1:15" ht="13.8">
      <c r="A29" s="96" t="s">
        <v>23</v>
      </c>
      <c r="B29" s="97"/>
      <c r="C29" s="11"/>
      <c r="D29" s="11"/>
      <c r="E29" s="13">
        <f>SUM(E24:E28)</f>
        <v>164313.28</v>
      </c>
      <c r="F29" s="11"/>
      <c r="G29" s="11"/>
      <c r="H29" s="37">
        <f>SUM(H24:H28)</f>
        <v>18174.38</v>
      </c>
      <c r="I29" s="11"/>
      <c r="J29" s="11"/>
      <c r="K29" s="13">
        <f>SUM(K24:K28)</f>
        <v>3750</v>
      </c>
      <c r="L29" s="11"/>
      <c r="M29" s="37">
        <f>SUM(M24:M28)</f>
        <v>186237.66</v>
      </c>
      <c r="N29" s="11"/>
      <c r="O29" s="11"/>
    </row>
    <row r="30" spans="1:15" s="6" customFormat="1" ht="24" customHeight="1">
      <c r="A30" s="93" t="s">
        <v>24</v>
      </c>
      <c r="B30" s="94"/>
      <c r="C30" s="4"/>
      <c r="D30" s="4"/>
      <c r="E30" s="5">
        <f>E17+E22+E29</f>
        <v>307292.30000000005</v>
      </c>
      <c r="F30" s="4"/>
      <c r="G30" s="4"/>
      <c r="H30" s="58">
        <f>H17+H22+H29</f>
        <v>173068.42</v>
      </c>
      <c r="I30" s="4"/>
      <c r="J30" s="4"/>
      <c r="K30" s="5">
        <f>K17+K22+K29</f>
        <v>16045.28</v>
      </c>
      <c r="L30" s="4"/>
      <c r="M30" s="58">
        <f>M17+M22+M29</f>
        <v>496406</v>
      </c>
      <c r="N30" s="4"/>
      <c r="O30" s="4"/>
    </row>
    <row r="31" spans="1:15" s="1" customFormat="1" ht="28.5" customHeight="1">
      <c r="A31" s="103" t="s">
        <v>31</v>
      </c>
      <c r="B31" s="9" t="s">
        <v>0</v>
      </c>
      <c r="C31" s="84" t="s">
        <v>4</v>
      </c>
      <c r="D31" s="84"/>
      <c r="E31" s="84"/>
      <c r="F31" s="84" t="s">
        <v>5</v>
      </c>
      <c r="G31" s="84"/>
      <c r="H31" s="84"/>
      <c r="I31" s="84" t="s">
        <v>6</v>
      </c>
      <c r="J31" s="84"/>
      <c r="K31" s="84"/>
      <c r="L31" s="84" t="s">
        <v>7</v>
      </c>
      <c r="M31" s="84"/>
      <c r="N31" s="84" t="s">
        <v>9</v>
      </c>
      <c r="O31" s="84" t="s">
        <v>10</v>
      </c>
    </row>
    <row r="32" spans="1:15" s="1" customFormat="1" ht="46.5" customHeight="1">
      <c r="A32" s="103"/>
      <c r="B32" s="10" t="s">
        <v>1</v>
      </c>
      <c r="C32" s="10" t="s">
        <v>2</v>
      </c>
      <c r="D32" s="10" t="s">
        <v>3</v>
      </c>
      <c r="E32" s="10" t="s">
        <v>76</v>
      </c>
      <c r="F32" s="10" t="s">
        <v>2</v>
      </c>
      <c r="G32" s="10" t="s">
        <v>3</v>
      </c>
      <c r="H32" s="10" t="s">
        <v>76</v>
      </c>
      <c r="I32" s="10" t="s">
        <v>2</v>
      </c>
      <c r="J32" s="10" t="s">
        <v>3</v>
      </c>
      <c r="K32" s="10" t="s">
        <v>76</v>
      </c>
      <c r="L32" s="10" t="s">
        <v>8</v>
      </c>
      <c r="M32" s="10" t="s">
        <v>77</v>
      </c>
      <c r="N32" s="84"/>
      <c r="O32" s="84"/>
    </row>
    <row r="33" spans="1:15" ht="13.8">
      <c r="A33" s="100" t="s">
        <v>42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" t="s">
        <v>11</v>
      </c>
      <c r="O33" s="11"/>
    </row>
    <row r="34" spans="1:15" ht="34.5" customHeight="1">
      <c r="A34" s="89" t="s">
        <v>65</v>
      </c>
      <c r="B34" s="17" t="s">
        <v>32</v>
      </c>
      <c r="C34" s="10">
        <v>10</v>
      </c>
      <c r="D34" s="38">
        <f t="shared" ref="D34:D38" si="3">(C34/L34)</f>
        <v>1</v>
      </c>
      <c r="E34" s="87">
        <v>67763.73</v>
      </c>
      <c r="F34" s="9"/>
      <c r="G34" s="18"/>
      <c r="H34" s="14"/>
      <c r="I34" s="9"/>
      <c r="J34" s="9"/>
      <c r="K34" s="14"/>
      <c r="L34" s="10">
        <f>C34+F34+I34</f>
        <v>10</v>
      </c>
      <c r="M34" s="76">
        <f>E34+H34+K34</f>
        <v>67763.73</v>
      </c>
      <c r="N34" s="10" t="s">
        <v>38</v>
      </c>
      <c r="O34" s="10" t="s">
        <v>46</v>
      </c>
    </row>
    <row r="35" spans="1:15" ht="48.75" customHeight="1">
      <c r="A35" s="102"/>
      <c r="B35" s="17" t="s">
        <v>33</v>
      </c>
      <c r="C35" s="10">
        <v>6</v>
      </c>
      <c r="D35" s="38">
        <f t="shared" si="3"/>
        <v>1</v>
      </c>
      <c r="E35" s="104"/>
      <c r="F35" s="9"/>
      <c r="G35" s="18"/>
      <c r="H35" s="14"/>
      <c r="I35" s="9"/>
      <c r="J35" s="9"/>
      <c r="K35" s="14"/>
      <c r="L35" s="10">
        <f t="shared" ref="L35:L38" si="4">C35+F35+I35</f>
        <v>6</v>
      </c>
      <c r="M35" s="77"/>
      <c r="N35" s="10" t="s">
        <v>38</v>
      </c>
      <c r="O35" s="10" t="s">
        <v>46</v>
      </c>
    </row>
    <row r="36" spans="1:15" ht="27.6">
      <c r="A36" s="102"/>
      <c r="B36" s="17" t="s">
        <v>34</v>
      </c>
      <c r="C36" s="10">
        <v>2</v>
      </c>
      <c r="D36" s="38">
        <f t="shared" si="3"/>
        <v>1</v>
      </c>
      <c r="E36" s="104"/>
      <c r="F36" s="9"/>
      <c r="G36" s="18"/>
      <c r="H36" s="14"/>
      <c r="I36" s="9"/>
      <c r="J36" s="9"/>
      <c r="K36" s="14"/>
      <c r="L36" s="10">
        <f t="shared" si="4"/>
        <v>2</v>
      </c>
      <c r="M36" s="77"/>
      <c r="N36" s="10" t="s">
        <v>38</v>
      </c>
      <c r="O36" s="10" t="s">
        <v>46</v>
      </c>
    </row>
    <row r="37" spans="1:15" ht="70.5" customHeight="1">
      <c r="A37" s="90"/>
      <c r="B37" s="17" t="s">
        <v>35</v>
      </c>
      <c r="C37" s="10">
        <v>5</v>
      </c>
      <c r="D37" s="38">
        <f t="shared" si="3"/>
        <v>1</v>
      </c>
      <c r="E37" s="88"/>
      <c r="F37" s="9"/>
      <c r="G37" s="18"/>
      <c r="H37" s="14"/>
      <c r="I37" s="9"/>
      <c r="J37" s="9"/>
      <c r="K37" s="14"/>
      <c r="L37" s="10">
        <f t="shared" si="4"/>
        <v>5</v>
      </c>
      <c r="M37" s="78"/>
      <c r="N37" s="10" t="s">
        <v>38</v>
      </c>
      <c r="O37" s="10" t="s">
        <v>46</v>
      </c>
    </row>
    <row r="38" spans="1:15" ht="55.5" customHeight="1">
      <c r="A38" s="89" t="s">
        <v>66</v>
      </c>
      <c r="B38" s="20" t="s">
        <v>36</v>
      </c>
      <c r="C38" s="10">
        <v>1</v>
      </c>
      <c r="D38" s="38">
        <f t="shared" si="3"/>
        <v>1</v>
      </c>
      <c r="E38" s="13">
        <v>3750</v>
      </c>
      <c r="F38" s="9"/>
      <c r="G38" s="18"/>
      <c r="H38" s="14"/>
      <c r="I38" s="9"/>
      <c r="J38" s="9"/>
      <c r="K38" s="14"/>
      <c r="L38" s="10">
        <f t="shared" si="4"/>
        <v>1</v>
      </c>
      <c r="M38" s="13">
        <f t="shared" ref="M38:M40" si="5">E38+H38+K38</f>
        <v>3750</v>
      </c>
      <c r="N38" s="10" t="s">
        <v>38</v>
      </c>
      <c r="O38" s="10" t="s">
        <v>40</v>
      </c>
    </row>
    <row r="39" spans="1:15" ht="55.5" customHeight="1">
      <c r="A39" s="90"/>
      <c r="B39" s="17" t="s">
        <v>73</v>
      </c>
      <c r="C39" s="10">
        <v>4</v>
      </c>
      <c r="D39" s="38">
        <f>L39/C39</f>
        <v>1</v>
      </c>
      <c r="E39" s="13">
        <v>150</v>
      </c>
      <c r="F39" s="9"/>
      <c r="G39" s="18"/>
      <c r="H39" s="14"/>
      <c r="I39" s="9"/>
      <c r="J39" s="9"/>
      <c r="K39" s="14"/>
      <c r="L39" s="10">
        <v>4</v>
      </c>
      <c r="M39" s="13">
        <f>E39</f>
        <v>150</v>
      </c>
      <c r="N39" s="10" t="s">
        <v>38</v>
      </c>
      <c r="O39" s="10" t="s">
        <v>40</v>
      </c>
    </row>
    <row r="40" spans="1:15" s="63" customFormat="1" ht="55.5" customHeight="1" thickBot="1">
      <c r="A40" s="72" t="s">
        <v>80</v>
      </c>
      <c r="B40" s="73" t="s">
        <v>81</v>
      </c>
      <c r="C40" s="67"/>
      <c r="D40" s="68"/>
      <c r="E40" s="69"/>
      <c r="F40" s="64"/>
      <c r="G40" s="65"/>
      <c r="H40" s="66"/>
      <c r="I40" s="39">
        <v>8</v>
      </c>
      <c r="J40" s="49">
        <v>1</v>
      </c>
      <c r="K40" s="75">
        <v>7180.52</v>
      </c>
      <c r="L40" s="34">
        <v>8</v>
      </c>
      <c r="M40" s="32">
        <f t="shared" si="5"/>
        <v>7180.52</v>
      </c>
      <c r="N40" s="34" t="s">
        <v>38</v>
      </c>
      <c r="O40" s="34" t="s">
        <v>79</v>
      </c>
    </row>
    <row r="41" spans="1:15" ht="13.8">
      <c r="A41" s="101" t="s">
        <v>12</v>
      </c>
      <c r="B41" s="97"/>
      <c r="C41" s="11"/>
      <c r="D41" s="11"/>
      <c r="E41" s="13">
        <f>SUM(E34:E40)</f>
        <v>71663.73</v>
      </c>
      <c r="F41" s="11"/>
      <c r="G41" s="11"/>
      <c r="H41" s="19">
        <f>SUM(H34:H40)</f>
        <v>0</v>
      </c>
      <c r="I41" s="11"/>
      <c r="J41" s="11"/>
      <c r="K41" s="19">
        <f>SUM(K34:K40)</f>
        <v>7180.52</v>
      </c>
      <c r="L41" s="11"/>
      <c r="M41" s="19">
        <f>SUM(M34:M40)</f>
        <v>78844.25</v>
      </c>
      <c r="N41" s="11"/>
      <c r="O41" s="11"/>
    </row>
    <row r="42" spans="1:15" ht="13.8">
      <c r="A42" s="100" t="s">
        <v>43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"/>
      <c r="O42" s="22"/>
    </row>
    <row r="43" spans="1:15" ht="80.25" customHeight="1">
      <c r="A43" s="45" t="s">
        <v>74</v>
      </c>
      <c r="B43" s="17" t="s">
        <v>71</v>
      </c>
      <c r="C43" s="39">
        <v>11</v>
      </c>
      <c r="D43" s="49">
        <v>0.65</v>
      </c>
      <c r="E43" s="37">
        <v>64819.71</v>
      </c>
      <c r="F43" s="39">
        <v>10</v>
      </c>
      <c r="G43" s="49">
        <v>1</v>
      </c>
      <c r="H43" s="37">
        <v>53755.67</v>
      </c>
      <c r="I43" s="50"/>
      <c r="J43" s="47"/>
      <c r="K43" s="53"/>
      <c r="L43" s="39">
        <f>SUM(C43,F43)</f>
        <v>21</v>
      </c>
      <c r="M43" s="37">
        <f>SUM(E43,H43)</f>
        <v>118575.38</v>
      </c>
      <c r="N43" s="10" t="s">
        <v>38</v>
      </c>
      <c r="O43" s="10" t="s">
        <v>46</v>
      </c>
    </row>
    <row r="44" spans="1:15" ht="80.25" customHeight="1">
      <c r="A44" s="85" t="s">
        <v>75</v>
      </c>
      <c r="B44" s="17" t="s">
        <v>71</v>
      </c>
      <c r="C44" s="39">
        <v>33</v>
      </c>
      <c r="D44" s="49">
        <f>C44/L44</f>
        <v>0.54098360655737709</v>
      </c>
      <c r="E44" s="87">
        <v>443580.03</v>
      </c>
      <c r="F44" s="39">
        <v>19</v>
      </c>
      <c r="G44" s="49">
        <v>0.85</v>
      </c>
      <c r="H44" s="54">
        <v>95243.15</v>
      </c>
      <c r="I44" s="39">
        <v>9</v>
      </c>
      <c r="J44" s="49">
        <v>1</v>
      </c>
      <c r="K44" s="75">
        <v>325118.12</v>
      </c>
      <c r="L44" s="39">
        <v>61</v>
      </c>
      <c r="M44" s="87">
        <f>E44+H44+K44</f>
        <v>863941.3</v>
      </c>
      <c r="N44" s="10" t="s">
        <v>38</v>
      </c>
      <c r="O44" s="10" t="s">
        <v>39</v>
      </c>
    </row>
    <row r="45" spans="1:15" ht="80.25" customHeight="1">
      <c r="A45" s="86"/>
      <c r="B45" s="17" t="s">
        <v>50</v>
      </c>
      <c r="C45" s="39">
        <v>1</v>
      </c>
      <c r="D45" s="49">
        <f t="shared" ref="D45" si="6">C45/L45</f>
        <v>1</v>
      </c>
      <c r="E45" s="88"/>
      <c r="F45" s="40"/>
      <c r="G45" s="41"/>
      <c r="H45" s="42"/>
      <c r="I45" s="50"/>
      <c r="J45" s="47"/>
      <c r="K45" s="53"/>
      <c r="L45" s="39">
        <v>1</v>
      </c>
      <c r="M45" s="88"/>
      <c r="N45" s="10" t="s">
        <v>38</v>
      </c>
      <c r="O45" s="10" t="s">
        <v>39</v>
      </c>
    </row>
    <row r="46" spans="1:15" s="63" customFormat="1" ht="84.75" customHeight="1">
      <c r="A46" s="70" t="s">
        <v>82</v>
      </c>
      <c r="B46" s="74" t="s">
        <v>78</v>
      </c>
      <c r="C46" s="59"/>
      <c r="D46" s="60"/>
      <c r="E46" s="61"/>
      <c r="F46" s="59"/>
      <c r="G46" s="60"/>
      <c r="H46" s="62"/>
      <c r="I46" s="107">
        <v>2</v>
      </c>
      <c r="J46" s="49">
        <v>1</v>
      </c>
      <c r="K46" s="75">
        <v>151748.4</v>
      </c>
      <c r="L46" s="108">
        <v>2</v>
      </c>
      <c r="M46" s="71">
        <f t="shared" ref="M46" si="7">E46+H46+K46</f>
        <v>151748.4</v>
      </c>
      <c r="N46" s="34" t="s">
        <v>38</v>
      </c>
      <c r="O46" s="34" t="s">
        <v>39</v>
      </c>
    </row>
    <row r="47" spans="1:15" ht="13.8">
      <c r="A47" s="96" t="s">
        <v>44</v>
      </c>
      <c r="B47" s="97"/>
      <c r="C47" s="15"/>
      <c r="D47" s="15"/>
      <c r="E47" s="16">
        <f>SUM(E43:E46)</f>
        <v>508399.74000000005</v>
      </c>
      <c r="F47" s="15"/>
      <c r="G47" s="15"/>
      <c r="H47" s="16">
        <f>SUM(H43:H46)</f>
        <v>148998.82</v>
      </c>
      <c r="I47" s="9"/>
      <c r="J47" s="9"/>
      <c r="K47" s="16">
        <f>SUM(K43:K46)</f>
        <v>476866.52</v>
      </c>
      <c r="L47" s="15"/>
      <c r="M47" s="16">
        <f>E47+H47+K47</f>
        <v>1134265.08</v>
      </c>
      <c r="N47" s="9"/>
      <c r="O47" s="9"/>
    </row>
    <row r="48" spans="1:15" s="6" customFormat="1" ht="25.5" customHeight="1">
      <c r="A48" s="98" t="s">
        <v>25</v>
      </c>
      <c r="B48" s="99"/>
      <c r="C48" s="55"/>
      <c r="D48" s="55"/>
      <c r="E48" s="56">
        <f>E41+E47</f>
        <v>580063.47000000009</v>
      </c>
      <c r="F48" s="55"/>
      <c r="G48" s="55"/>
      <c r="H48" s="56">
        <f>H41+H47</f>
        <v>148998.82</v>
      </c>
      <c r="I48" s="31"/>
      <c r="J48" s="31"/>
      <c r="K48" s="56">
        <f>K41+K47</f>
        <v>484047.04000000004</v>
      </c>
      <c r="L48" s="55"/>
      <c r="M48" s="56">
        <f>E48+H48+K48</f>
        <v>1213109.33</v>
      </c>
      <c r="N48" s="31"/>
      <c r="O48" s="31"/>
    </row>
    <row r="49" spans="1:15" s="7" customFormat="1" ht="28.5" customHeight="1">
      <c r="A49" s="95" t="s">
        <v>14</v>
      </c>
      <c r="B49" s="95"/>
      <c r="C49" s="57"/>
      <c r="D49" s="57"/>
      <c r="E49" s="43">
        <f>E11+E30+E48</f>
        <v>1642805.62</v>
      </c>
      <c r="F49" s="57"/>
      <c r="G49" s="57"/>
      <c r="H49" s="43">
        <f>H11+H30+H48</f>
        <v>850273.60000000009</v>
      </c>
      <c r="I49" s="30"/>
      <c r="J49" s="30"/>
      <c r="K49" s="43">
        <f>K11+K30+K48</f>
        <v>843895.78</v>
      </c>
      <c r="L49" s="57"/>
      <c r="M49" s="43">
        <f>E49+H49+K49</f>
        <v>3336975</v>
      </c>
      <c r="N49" s="30"/>
      <c r="O49" s="30"/>
    </row>
    <row r="50" spans="1:15" s="7" customFormat="1" ht="28.5" customHeight="1">
      <c r="A50" s="79" t="s">
        <v>69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1"/>
      <c r="N50" s="82" t="s">
        <v>70</v>
      </c>
      <c r="O50" s="83"/>
    </row>
    <row r="51" spans="1:15" s="7" customFormat="1" ht="28.5" customHeight="1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1"/>
      <c r="M51" s="43">
        <f>SUM(M6,M7,M8)</f>
        <v>1626994.6700000002</v>
      </c>
      <c r="N51" s="91">
        <f>M51/M52</f>
        <v>0.50875380550343963</v>
      </c>
      <c r="O51" s="92"/>
    </row>
    <row r="52" spans="1:15" ht="3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27" t="s">
        <v>51</v>
      </c>
      <c r="M52" s="28">
        <f>SUM(M6,M7,M8,M15,M19,M27,M28,M34,M40,M43,M44,M46)</f>
        <v>3198000.0000000005</v>
      </c>
      <c r="N52" s="8"/>
      <c r="O52" s="8"/>
    </row>
    <row r="53" spans="1:15" ht="30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24" t="s">
        <v>47</v>
      </c>
      <c r="M53" s="44">
        <f>M16</f>
        <v>101250</v>
      </c>
      <c r="N53" s="8"/>
      <c r="O53" s="8"/>
    </row>
    <row r="54" spans="1:15" ht="22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24" t="s">
        <v>40</v>
      </c>
      <c r="M54" s="25">
        <f>SUM(M9,M21,M24,M25,M26,M38,M39)</f>
        <v>37725</v>
      </c>
      <c r="N54" s="8"/>
      <c r="O54" s="8"/>
    </row>
  </sheetData>
  <mergeCells count="53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M19:M20"/>
    <mergeCell ref="H19:H20"/>
    <mergeCell ref="A51:L51"/>
    <mergeCell ref="N51:O51"/>
    <mergeCell ref="A30:B30"/>
    <mergeCell ref="A49:B49"/>
    <mergeCell ref="A47:B47"/>
    <mergeCell ref="A48:B48"/>
    <mergeCell ref="A42:M42"/>
    <mergeCell ref="A33:M33"/>
    <mergeCell ref="A41:B41"/>
    <mergeCell ref="A34:A37"/>
    <mergeCell ref="O31:O32"/>
    <mergeCell ref="N31:N32"/>
    <mergeCell ref="A31:A32"/>
    <mergeCell ref="C31:E31"/>
    <mergeCell ref="E34:E37"/>
    <mergeCell ref="M44:M45"/>
    <mergeCell ref="M34:M37"/>
    <mergeCell ref="A50:M50"/>
    <mergeCell ref="N50:O50"/>
    <mergeCell ref="F31:H31"/>
    <mergeCell ref="I31:K31"/>
    <mergeCell ref="L31:M31"/>
    <mergeCell ref="A44:A45"/>
    <mergeCell ref="E44:E45"/>
    <mergeCell ref="A38:A39"/>
  </mergeCells>
  <pageMargins left="0.39370078740157483" right="0.39370078740157483" top="0.39370078740157483" bottom="0.39370078740157483" header="0.31496062992125984" footer="0.31496062992125984"/>
  <pageSetup paperSize="9" scale="48" fitToHeight="0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Szymon Kowynia</cp:lastModifiedBy>
  <cp:lastPrinted>2023-11-02T12:07:49Z</cp:lastPrinted>
  <dcterms:created xsi:type="dcterms:W3CDTF">2015-11-13T12:14:29Z</dcterms:created>
  <dcterms:modified xsi:type="dcterms:W3CDTF">2023-11-06T09:27:59Z</dcterms:modified>
</cp:coreProperties>
</file>