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arząd\II Bonus luty 2020\"/>
    </mc:Choice>
  </mc:AlternateContent>
  <xr:revisionPtr revIDLastSave="0" documentId="13_ncr:1_{5676DBDB-12EE-4574-A2F8-3F755F4CDFD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0" i="1" l="1"/>
  <c r="D20" i="1" s="1"/>
  <c r="D19" i="1"/>
  <c r="M19" i="1"/>
  <c r="L42" i="1"/>
  <c r="M42" i="1"/>
  <c r="G16" i="1"/>
  <c r="G7" i="1"/>
  <c r="M21" i="1"/>
  <c r="M25" i="1"/>
  <c r="K22" i="1" l="1"/>
  <c r="L15" i="1"/>
  <c r="D15" i="1" s="1"/>
  <c r="K45" i="1"/>
  <c r="H45" i="1"/>
  <c r="E45" i="1"/>
  <c r="E40" i="1"/>
  <c r="L21" i="1"/>
  <c r="L6" i="1"/>
  <c r="L9" i="1"/>
  <c r="D9" i="1" s="1"/>
  <c r="M16" i="1"/>
  <c r="K29" i="1"/>
  <c r="H29" i="1"/>
  <c r="E29" i="1"/>
  <c r="H40" i="1"/>
  <c r="K40" i="1"/>
  <c r="M39" i="1"/>
  <c r="L39" i="1"/>
  <c r="D39" i="1" s="1"/>
  <c r="M26" i="1"/>
  <c r="L26" i="1"/>
  <c r="D26" i="1" s="1"/>
  <c r="M43" i="1"/>
  <c r="M44" i="1"/>
  <c r="L43" i="1"/>
  <c r="D43" i="1" s="1"/>
  <c r="L44" i="1"/>
  <c r="D44" i="1" s="1"/>
  <c r="M38" i="1"/>
  <c r="M34" i="1"/>
  <c r="L35" i="1"/>
  <c r="D35" i="1" s="1"/>
  <c r="L36" i="1"/>
  <c r="D36" i="1" s="1"/>
  <c r="L37" i="1"/>
  <c r="D37" i="1" s="1"/>
  <c r="L38" i="1"/>
  <c r="D38" i="1" s="1"/>
  <c r="L34" i="1"/>
  <c r="D34" i="1" s="1"/>
  <c r="K17" i="1"/>
  <c r="H17" i="1"/>
  <c r="H22" i="1"/>
  <c r="E22" i="1"/>
  <c r="M27" i="1"/>
  <c r="M28" i="1"/>
  <c r="M24" i="1"/>
  <c r="L25" i="1"/>
  <c r="L27" i="1"/>
  <c r="L28" i="1"/>
  <c r="D28" i="1" s="1"/>
  <c r="L24" i="1"/>
  <c r="D24" i="1" s="1"/>
  <c r="J25" i="1" l="1"/>
  <c r="D25" i="1"/>
  <c r="G21" i="1"/>
  <c r="J21" i="1"/>
  <c r="D21" i="1"/>
  <c r="M17" i="1"/>
  <c r="M51" i="1"/>
  <c r="D6" i="1"/>
  <c r="G6" i="1"/>
  <c r="K30" i="1"/>
  <c r="E46" i="1"/>
  <c r="M40" i="1"/>
  <c r="H30" i="1"/>
  <c r="M45" i="1"/>
  <c r="H46" i="1"/>
  <c r="M29" i="1"/>
  <c r="K46" i="1"/>
  <c r="M22" i="1"/>
  <c r="E17" i="1"/>
  <c r="E30" i="1" s="1"/>
  <c r="M46" i="1" l="1"/>
  <c r="M30" i="1"/>
  <c r="M7" i="1"/>
  <c r="M8" i="1"/>
  <c r="M9" i="1"/>
  <c r="M52" i="1" s="1"/>
  <c r="M6" i="1"/>
  <c r="K10" i="1"/>
  <c r="K11" i="1" s="1"/>
  <c r="K47" i="1" s="1"/>
  <c r="H10" i="1"/>
  <c r="H11" i="1" s="1"/>
  <c r="H47" i="1" s="1"/>
  <c r="E10" i="1"/>
  <c r="E11" i="1" s="1"/>
  <c r="E47" i="1" s="1"/>
  <c r="M50" i="1" l="1"/>
  <c r="M49" i="1"/>
  <c r="M10" i="1"/>
  <c r="M11" i="1" s="1"/>
  <c r="M47" i="1"/>
</calcChain>
</file>

<file path=xl/sharedStrings.xml><?xml version="1.0" encoding="utf-8"?>
<sst xmlns="http://schemas.openxmlformats.org/spreadsheetml/2006/main" count="173" uniqueCount="78">
  <si>
    <t>Lata</t>
  </si>
  <si>
    <t>Nazwa wskaźnika</t>
  </si>
  <si>
    <t>Wartość z jednostką miary</t>
  </si>
  <si>
    <t>% realizacji wskaźnika narastajaco</t>
  </si>
  <si>
    <t>Planowane wsparcie (zł)</t>
  </si>
  <si>
    <t xml:space="preserve">2016 - 2018 </t>
  </si>
  <si>
    <t>2019 - 2021</t>
  </si>
  <si>
    <t>2022 - 2023</t>
  </si>
  <si>
    <t>Razem 2016 - 2023</t>
  </si>
  <si>
    <t>Razem wartość wskaźników</t>
  </si>
  <si>
    <t>Razem planowane wsparcie (zł)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</si>
  <si>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</si>
  <si>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</si>
  <si>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</si>
  <si>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</si>
  <si>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</si>
  <si>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</si>
  <si>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</si>
  <si>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</si>
  <si>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</si>
  <si>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</si>
  <si>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</si>
  <si>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</si>
  <si>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</si>
  <si>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</si>
  <si>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</si>
  <si>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</si>
  <si>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</si>
  <si>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</si>
  <si>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</si>
  <si>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</si>
  <si>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</si>
  <si>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</si>
  <si>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</si>
  <si>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</si>
  <si>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</si>
  <si>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</si>
  <si>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</si>
  <si>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</si>
  <si>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</si>
  <si>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</si>
  <si>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</si>
  <si>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</si>
  <si>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</si>
  <si>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</si>
  <si>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</si>
  <si>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</si>
  <si>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</si>
  <si>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</si>
  <si>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</si>
  <si>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</si>
  <si>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</si>
  <si>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</si>
  <si>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</si>
  <si>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</si>
  <si>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</si>
  <si>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</si>
  <si>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</si>
  <si>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</si>
  <si>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</si>
  <si>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</si>
  <si>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</si>
  <si>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</si>
  <si>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</si>
  <si>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</si>
  <si>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</si>
  <si>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</si>
  <si>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</si>
  <si>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</si>
  <si>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</si>
  <si>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</si>
  <si>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</si>
  <si>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</si>
  <si>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</si>
  <si>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</si>
  <si>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 xml:space="preserve">Liczba szkoleń dla grantobiorców </t>
  </si>
  <si>
    <t>Przedsięwzięcie 3.2.1. Rozwój infrastruktury rekreacyjnej, sportowej i kulturalnej</t>
  </si>
  <si>
    <t>Przedsięwzięcie 3.2.2. Rozwój infrastruktury rekreacyjnej, sportowej i kulturalnej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</si>
</sst>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0" fontId="11" fillId="4" borderId="4" xfId="0" applyNumberFormat="1" applyFont="1" applyFill="1" applyBorder="1" applyAlignment="1">
      <alignment horizontal="center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view="pageBreakPreview" topLeftCell="A34" zoomScale="68" zoomScaleSheetLayoutView="68" zoomScalePageLayoutView="70" workbookViewId="0">
      <selection activeCell="K43" sqref="K43"/>
    </sheetView>
  </sheetViews>
  <sheetFormatPr defaultColWidth="9" defaultRowHeight="11.4"/>
  <cols>
    <col min="1" max="1" width="29.09765625" style="3" customWidth="1"/>
    <col min="2" max="2" width="28.5" style="3" customWidth="1"/>
    <col min="3" max="3" width="14.69921875" style="3" customWidth="1"/>
    <col min="4" max="4" width="15.69921875" style="3" customWidth="1"/>
    <col min="5" max="5" width="15.09765625" style="3" customWidth="1"/>
    <col min="6" max="6" width="16" style="3" customWidth="1"/>
    <col min="7" max="7" width="15.5" style="3" customWidth="1"/>
    <col min="8" max="8" width="15.8984375" style="3" customWidth="1"/>
    <col min="9" max="9" width="16.09765625" style="3" customWidth="1"/>
    <col min="10" max="10" width="16.69921875" style="3" customWidth="1"/>
    <col min="11" max="11" width="16.3984375" style="3" customWidth="1"/>
    <col min="12" max="13" width="15.59765625" style="3" customWidth="1"/>
    <col min="14" max="14" width="16.09765625" style="3" customWidth="1"/>
    <col min="15" max="15" width="15.3984375" style="3" customWidth="1"/>
    <col min="16" max="16384" width="9" style="2"/>
  </cols>
  <sheetData>
    <row r="1" spans="1:15" ht="26.25" customHeight="1">
      <c r="A1" s="33" t="s">
        <v>57</v>
      </c>
      <c r="B1" s="33" t="s">
        <v>39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3.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1" customFormat="1" ht="28.5" customHeight="1">
      <c r="A3" s="81" t="s">
        <v>17</v>
      </c>
      <c r="B3" s="12" t="s">
        <v>0</v>
      </c>
      <c r="C3" s="78" t="s">
        <v>5</v>
      </c>
      <c r="D3" s="78"/>
      <c r="E3" s="78"/>
      <c r="F3" s="78" t="s">
        <v>6</v>
      </c>
      <c r="G3" s="78"/>
      <c r="H3" s="78"/>
      <c r="I3" s="78" t="s">
        <v>7</v>
      </c>
      <c r="J3" s="78"/>
      <c r="K3" s="78"/>
      <c r="L3" s="78" t="s">
        <v>8</v>
      </c>
      <c r="M3" s="78"/>
      <c r="N3" s="78" t="s">
        <v>11</v>
      </c>
      <c r="O3" s="78" t="s">
        <v>12</v>
      </c>
    </row>
    <row r="4" spans="1:15" s="1" customFormat="1" ht="56.25" customHeight="1">
      <c r="A4" s="81"/>
      <c r="B4" s="13" t="s">
        <v>1</v>
      </c>
      <c r="C4" s="13" t="s">
        <v>2</v>
      </c>
      <c r="D4" s="13" t="s">
        <v>3</v>
      </c>
      <c r="E4" s="13" t="s">
        <v>4</v>
      </c>
      <c r="F4" s="13" t="s">
        <v>2</v>
      </c>
      <c r="G4" s="13" t="s">
        <v>3</v>
      </c>
      <c r="H4" s="13" t="s">
        <v>4</v>
      </c>
      <c r="I4" s="13" t="s">
        <v>2</v>
      </c>
      <c r="J4" s="13" t="s">
        <v>3</v>
      </c>
      <c r="K4" s="13" t="s">
        <v>4</v>
      </c>
      <c r="L4" s="13" t="s">
        <v>9</v>
      </c>
      <c r="M4" s="13" t="s">
        <v>10</v>
      </c>
      <c r="N4" s="78"/>
      <c r="O4" s="78"/>
    </row>
    <row r="5" spans="1:15" ht="13.8">
      <c r="A5" s="82" t="s">
        <v>18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13" t="s">
        <v>40</v>
      </c>
      <c r="O5" s="14"/>
    </row>
    <row r="6" spans="1:15" ht="89.25" customHeight="1">
      <c r="A6" s="42" t="s">
        <v>58</v>
      </c>
      <c r="B6" s="15" t="s">
        <v>19</v>
      </c>
      <c r="C6" s="52">
        <v>8</v>
      </c>
      <c r="D6" s="56">
        <f>(C6/L6)</f>
        <v>0.5714285714285714</v>
      </c>
      <c r="E6" s="48">
        <v>906423</v>
      </c>
      <c r="F6" s="57">
        <v>6</v>
      </c>
      <c r="G6" s="56">
        <f>SUM(C6,F6)/L6</f>
        <v>1</v>
      </c>
      <c r="H6" s="72">
        <v>360423</v>
      </c>
      <c r="I6" s="12"/>
      <c r="J6" s="12"/>
      <c r="K6" s="12"/>
      <c r="L6" s="52">
        <f>C6+F6</f>
        <v>14</v>
      </c>
      <c r="M6" s="16">
        <f>SUM(E6+H6+K6)</f>
        <v>1266846</v>
      </c>
      <c r="N6" s="13" t="s">
        <v>40</v>
      </c>
      <c r="O6" s="13" t="s">
        <v>41</v>
      </c>
    </row>
    <row r="7" spans="1:15" ht="102" customHeight="1">
      <c r="A7" s="28" t="s">
        <v>59</v>
      </c>
      <c r="B7" s="15" t="s">
        <v>56</v>
      </c>
      <c r="C7" s="58"/>
      <c r="D7" s="59"/>
      <c r="E7" s="60"/>
      <c r="F7" s="52">
        <v>1</v>
      </c>
      <c r="G7" s="56">
        <f>SUM(C7,F7)/L7</f>
        <v>1</v>
      </c>
      <c r="H7" s="48">
        <v>682000</v>
      </c>
      <c r="I7" s="12"/>
      <c r="J7" s="12"/>
      <c r="K7" s="12"/>
      <c r="L7" s="13">
        <v>1</v>
      </c>
      <c r="M7" s="16">
        <f t="shared" ref="M7:M9" si="0">SUM(E7+H7+K7)</f>
        <v>682000</v>
      </c>
      <c r="N7" s="13" t="s">
        <v>40</v>
      </c>
      <c r="O7" s="13" t="s">
        <v>41</v>
      </c>
    </row>
    <row r="8" spans="1:15" ht="56.25" customHeight="1">
      <c r="A8" s="28" t="s">
        <v>60</v>
      </c>
      <c r="B8" s="15" t="s">
        <v>20</v>
      </c>
      <c r="C8" s="52">
        <v>23</v>
      </c>
      <c r="D8" s="56">
        <v>0.63</v>
      </c>
      <c r="E8" s="48">
        <v>2300000</v>
      </c>
      <c r="F8" s="67"/>
      <c r="G8" s="68"/>
      <c r="H8" s="69"/>
      <c r="I8" s="70">
        <v>16</v>
      </c>
      <c r="J8" s="71">
        <v>1</v>
      </c>
      <c r="K8" s="72">
        <v>1330000</v>
      </c>
      <c r="L8" s="64">
        <v>39</v>
      </c>
      <c r="M8" s="66">
        <f t="shared" si="0"/>
        <v>3630000</v>
      </c>
      <c r="N8" s="13" t="s">
        <v>40</v>
      </c>
      <c r="O8" s="13" t="s">
        <v>41</v>
      </c>
    </row>
    <row r="9" spans="1:15" ht="77.25" customHeight="1">
      <c r="A9" s="18" t="s">
        <v>61</v>
      </c>
      <c r="B9" s="23" t="s">
        <v>21</v>
      </c>
      <c r="C9" s="13">
        <v>14</v>
      </c>
      <c r="D9" s="56">
        <f>(C9/L9)</f>
        <v>1</v>
      </c>
      <c r="E9" s="48">
        <v>1860</v>
      </c>
      <c r="F9" s="49"/>
      <c r="G9" s="53"/>
      <c r="H9" s="54"/>
      <c r="I9" s="49"/>
      <c r="J9" s="53"/>
      <c r="K9" s="54"/>
      <c r="L9" s="52">
        <f>C9+F9</f>
        <v>14</v>
      </c>
      <c r="M9" s="48">
        <f t="shared" si="0"/>
        <v>1860</v>
      </c>
      <c r="N9" s="13" t="s">
        <v>40</v>
      </c>
      <c r="O9" s="13" t="s">
        <v>42</v>
      </c>
    </row>
    <row r="10" spans="1:15" ht="13.8">
      <c r="A10" s="79" t="s">
        <v>14</v>
      </c>
      <c r="B10" s="80"/>
      <c r="C10" s="14"/>
      <c r="D10" s="14"/>
      <c r="E10" s="16">
        <f>SUM(E6:E9)</f>
        <v>3208283</v>
      </c>
      <c r="F10" s="14"/>
      <c r="G10" s="14"/>
      <c r="H10" s="16">
        <f>SUM(H6:H9)</f>
        <v>1042423</v>
      </c>
      <c r="I10" s="14"/>
      <c r="J10" s="14"/>
      <c r="K10" s="16">
        <f>SUM(K6:K9)</f>
        <v>1330000</v>
      </c>
      <c r="L10" s="14"/>
      <c r="M10" s="16">
        <f>SUM(M6:M9)</f>
        <v>5580706</v>
      </c>
      <c r="N10" s="14"/>
      <c r="O10" s="14"/>
    </row>
    <row r="11" spans="1:15" s="9" customFormat="1" ht="19.5" customHeight="1">
      <c r="A11" s="86" t="s">
        <v>23</v>
      </c>
      <c r="B11" s="87"/>
      <c r="C11" s="6"/>
      <c r="D11" s="6"/>
      <c r="E11" s="7">
        <f>E10</f>
        <v>3208283</v>
      </c>
      <c r="F11" s="6"/>
      <c r="G11" s="6"/>
      <c r="H11" s="7">
        <f>H10</f>
        <v>1042423</v>
      </c>
      <c r="I11" s="6"/>
      <c r="J11" s="6"/>
      <c r="K11" s="7">
        <f>K10</f>
        <v>1330000</v>
      </c>
      <c r="L11" s="6"/>
      <c r="M11" s="7">
        <f>M10</f>
        <v>5580706</v>
      </c>
      <c r="N11" s="6"/>
      <c r="O11" s="6"/>
    </row>
    <row r="12" spans="1:15" s="1" customFormat="1" ht="28.5" customHeight="1">
      <c r="A12" s="81" t="s">
        <v>22</v>
      </c>
      <c r="B12" s="12" t="s">
        <v>0</v>
      </c>
      <c r="C12" s="78" t="s">
        <v>5</v>
      </c>
      <c r="D12" s="78"/>
      <c r="E12" s="78"/>
      <c r="F12" s="78" t="s">
        <v>6</v>
      </c>
      <c r="G12" s="78"/>
      <c r="H12" s="78"/>
      <c r="I12" s="78" t="s">
        <v>7</v>
      </c>
      <c r="J12" s="78"/>
      <c r="K12" s="78"/>
      <c r="L12" s="78" t="s">
        <v>8</v>
      </c>
      <c r="M12" s="78"/>
      <c r="N12" s="78" t="s">
        <v>11</v>
      </c>
      <c r="O12" s="78" t="s">
        <v>12</v>
      </c>
    </row>
    <row r="13" spans="1:15" s="1" customFormat="1" ht="46.5" customHeight="1">
      <c r="A13" s="81"/>
      <c r="B13" s="13" t="s">
        <v>1</v>
      </c>
      <c r="C13" s="13" t="s">
        <v>2</v>
      </c>
      <c r="D13" s="13" t="s">
        <v>3</v>
      </c>
      <c r="E13" s="13" t="s">
        <v>4</v>
      </c>
      <c r="F13" s="13" t="s">
        <v>2</v>
      </c>
      <c r="G13" s="13" t="s">
        <v>3</v>
      </c>
      <c r="H13" s="13" t="s">
        <v>4</v>
      </c>
      <c r="I13" s="13" t="s">
        <v>2</v>
      </c>
      <c r="J13" s="13" t="s">
        <v>3</v>
      </c>
      <c r="K13" s="13" t="s">
        <v>4</v>
      </c>
      <c r="L13" s="13" t="s">
        <v>9</v>
      </c>
      <c r="M13" s="13" t="s">
        <v>10</v>
      </c>
      <c r="N13" s="78"/>
      <c r="O13" s="78"/>
    </row>
    <row r="14" spans="1:15" ht="13.8">
      <c r="A14" s="82" t="s">
        <v>24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13" t="s">
        <v>13</v>
      </c>
      <c r="O14" s="14"/>
    </row>
    <row r="15" spans="1:15" ht="84.75" customHeight="1">
      <c r="A15" s="28" t="s">
        <v>62</v>
      </c>
      <c r="B15" s="20" t="s">
        <v>28</v>
      </c>
      <c r="C15" s="52">
        <v>6</v>
      </c>
      <c r="D15" s="56">
        <f>(C15/L15)</f>
        <v>1</v>
      </c>
      <c r="E15" s="16">
        <v>300000</v>
      </c>
      <c r="F15" s="12"/>
      <c r="G15" s="35"/>
      <c r="H15" s="17"/>
      <c r="I15" s="12"/>
      <c r="J15" s="12"/>
      <c r="K15" s="17"/>
      <c r="L15" s="52">
        <f>(C15)</f>
        <v>6</v>
      </c>
      <c r="M15" s="16">
        <v>300000</v>
      </c>
      <c r="N15" s="13" t="s">
        <v>40</v>
      </c>
      <c r="O15" s="13" t="s">
        <v>48</v>
      </c>
    </row>
    <row r="16" spans="1:15" ht="54.75" customHeight="1">
      <c r="A16" s="39" t="s">
        <v>74</v>
      </c>
      <c r="B16" s="20" t="s">
        <v>55</v>
      </c>
      <c r="C16" s="35"/>
      <c r="D16" s="21"/>
      <c r="E16" s="17"/>
      <c r="F16" s="36">
        <v>1</v>
      </c>
      <c r="G16" s="56">
        <f>SUM(C16,F16)/L16</f>
        <v>1</v>
      </c>
      <c r="H16" s="48">
        <v>405000</v>
      </c>
      <c r="I16" s="12"/>
      <c r="J16" s="12"/>
      <c r="K16" s="17"/>
      <c r="L16" s="13">
        <v>1</v>
      </c>
      <c r="M16" s="48">
        <f>H16</f>
        <v>405000</v>
      </c>
      <c r="N16" s="13" t="s">
        <v>40</v>
      </c>
      <c r="O16" s="13" t="s">
        <v>49</v>
      </c>
    </row>
    <row r="17" spans="1:15" ht="13.8">
      <c r="A17" s="79" t="s">
        <v>14</v>
      </c>
      <c r="B17" s="80"/>
      <c r="C17" s="14"/>
      <c r="D17" s="14"/>
      <c r="E17" s="22">
        <f>SUM(E15:E16)</f>
        <v>300000</v>
      </c>
      <c r="F17" s="12"/>
      <c r="G17" s="12"/>
      <c r="H17" s="19">
        <f>SUM(H15:H16)</f>
        <v>405000</v>
      </c>
      <c r="I17" s="12"/>
      <c r="J17" s="12"/>
      <c r="K17" s="19">
        <f>SUM(K15:K16)</f>
        <v>0</v>
      </c>
      <c r="L17" s="14"/>
      <c r="M17" s="22">
        <f>SUM(M15:M16)</f>
        <v>705000</v>
      </c>
      <c r="N17" s="14"/>
      <c r="O17" s="14"/>
    </row>
    <row r="18" spans="1:15" ht="13.8">
      <c r="A18" s="82" t="s">
        <v>29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13" t="s">
        <v>13</v>
      </c>
      <c r="O18" s="14"/>
    </row>
    <row r="19" spans="1:15" ht="30.75" customHeight="1">
      <c r="A19" s="83" t="s">
        <v>63</v>
      </c>
      <c r="B19" s="20" t="s">
        <v>30</v>
      </c>
      <c r="C19" s="13">
        <v>5</v>
      </c>
      <c r="D19" s="65">
        <f>(C19/L19)</f>
        <v>0.55555555555555558</v>
      </c>
      <c r="E19" s="88">
        <v>300000</v>
      </c>
      <c r="F19" s="49"/>
      <c r="G19" s="49"/>
      <c r="H19" s="49"/>
      <c r="I19" s="57">
        <v>4</v>
      </c>
      <c r="J19" s="77">
        <v>1</v>
      </c>
      <c r="K19" s="72">
        <v>45000</v>
      </c>
      <c r="L19" s="13">
        <v>9</v>
      </c>
      <c r="M19" s="104">
        <f>SUM(E19,H19,K19,K20)</f>
        <v>525300</v>
      </c>
      <c r="N19" s="13" t="s">
        <v>40</v>
      </c>
      <c r="O19" s="13" t="s">
        <v>48</v>
      </c>
    </row>
    <row r="20" spans="1:15" ht="37.5" customHeight="1">
      <c r="A20" s="85"/>
      <c r="B20" s="20" t="s">
        <v>31</v>
      </c>
      <c r="C20" s="13">
        <v>10</v>
      </c>
      <c r="D20" s="65">
        <f>(C20/L20)</f>
        <v>0.66666666666666663</v>
      </c>
      <c r="E20" s="89"/>
      <c r="F20" s="49"/>
      <c r="G20" s="49"/>
      <c r="H20" s="49"/>
      <c r="I20" s="57">
        <v>5</v>
      </c>
      <c r="J20" s="77">
        <v>1</v>
      </c>
      <c r="K20" s="72">
        <v>180300</v>
      </c>
      <c r="L20" s="73">
        <f>SUM(C20,I20)</f>
        <v>15</v>
      </c>
      <c r="M20" s="105"/>
      <c r="N20" s="13" t="s">
        <v>40</v>
      </c>
      <c r="O20" s="13" t="s">
        <v>48</v>
      </c>
    </row>
    <row r="21" spans="1:15" ht="60.75" customHeight="1">
      <c r="A21" s="29" t="s">
        <v>64</v>
      </c>
      <c r="B21" s="23" t="s">
        <v>50</v>
      </c>
      <c r="C21" s="13">
        <v>15</v>
      </c>
      <c r="D21" s="56">
        <f>(C21/L21)</f>
        <v>0.88235294117647056</v>
      </c>
      <c r="E21" s="48">
        <v>9950</v>
      </c>
      <c r="F21" s="52">
        <v>1</v>
      </c>
      <c r="G21" s="56">
        <f>SUM(C21,F21)/L21</f>
        <v>0.94117647058823528</v>
      </c>
      <c r="H21" s="48">
        <v>55720</v>
      </c>
      <c r="I21" s="52">
        <v>1</v>
      </c>
      <c r="J21" s="56">
        <f>SUM(C21,F21,I21)/L21</f>
        <v>1</v>
      </c>
      <c r="K21" s="48">
        <v>10000</v>
      </c>
      <c r="L21" s="13">
        <f>C21+F21+I21</f>
        <v>17</v>
      </c>
      <c r="M21" s="16">
        <f t="shared" ref="M21" si="1">SUM(E21,H21,K21)</f>
        <v>75670</v>
      </c>
      <c r="N21" s="13" t="s">
        <v>40</v>
      </c>
      <c r="O21" s="13" t="s">
        <v>42</v>
      </c>
    </row>
    <row r="22" spans="1:15" ht="13.8">
      <c r="A22" s="79" t="s">
        <v>15</v>
      </c>
      <c r="B22" s="80"/>
      <c r="C22" s="14"/>
      <c r="D22" s="14"/>
      <c r="E22" s="16">
        <f>SUM(E19:E21)</f>
        <v>309950</v>
      </c>
      <c r="F22" s="14"/>
      <c r="G22" s="14"/>
      <c r="H22" s="16">
        <f>SUM(H19:H21)</f>
        <v>55720</v>
      </c>
      <c r="I22" s="14"/>
      <c r="J22" s="14"/>
      <c r="K22" s="16">
        <f>SUM(K19:K21)</f>
        <v>235300</v>
      </c>
      <c r="L22" s="14"/>
      <c r="M22" s="16">
        <f>SUM(M19:M21)</f>
        <v>600970</v>
      </c>
      <c r="N22" s="14"/>
      <c r="O22" s="14"/>
    </row>
    <row r="23" spans="1:15" ht="13.8">
      <c r="A23" s="82" t="s">
        <v>32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13" t="s">
        <v>13</v>
      </c>
      <c r="O23" s="14"/>
    </row>
    <row r="24" spans="1:15" ht="38.25" customHeight="1">
      <c r="A24" s="83" t="s">
        <v>65</v>
      </c>
      <c r="B24" s="20" t="s">
        <v>43</v>
      </c>
      <c r="C24" s="13">
        <v>3</v>
      </c>
      <c r="D24" s="56">
        <f>(C24/L24)</f>
        <v>1</v>
      </c>
      <c r="E24" s="48">
        <v>23350</v>
      </c>
      <c r="F24" s="40"/>
      <c r="G24" s="21"/>
      <c r="H24" s="17"/>
      <c r="I24" s="40"/>
      <c r="J24" s="21"/>
      <c r="K24" s="17"/>
      <c r="L24" s="13">
        <f>C24+F24+I24</f>
        <v>3</v>
      </c>
      <c r="M24" s="16">
        <f>E24+H24+K24</f>
        <v>23350</v>
      </c>
      <c r="N24" s="13" t="s">
        <v>40</v>
      </c>
      <c r="O24" s="13" t="s">
        <v>42</v>
      </c>
    </row>
    <row r="25" spans="1:15" ht="21.75" customHeight="1">
      <c r="A25" s="84"/>
      <c r="B25" s="20" t="s">
        <v>47</v>
      </c>
      <c r="C25" s="13">
        <v>1</v>
      </c>
      <c r="D25" s="56">
        <f>(C25/L25)</f>
        <v>0.5</v>
      </c>
      <c r="E25" s="55">
        <v>6870</v>
      </c>
      <c r="F25" s="40"/>
      <c r="G25" s="21"/>
      <c r="H25" s="17"/>
      <c r="I25" s="18">
        <v>1</v>
      </c>
      <c r="J25" s="56">
        <f>SUM(C25,F25,I25)/L25</f>
        <v>1</v>
      </c>
      <c r="K25" s="55">
        <v>15000</v>
      </c>
      <c r="L25" s="13">
        <f t="shared" ref="L25:L28" si="2">C25+F25+I25</f>
        <v>2</v>
      </c>
      <c r="M25" s="16">
        <f>SUM(E25,K25)</f>
        <v>21870</v>
      </c>
      <c r="N25" s="13" t="s">
        <v>40</v>
      </c>
      <c r="O25" s="13" t="s">
        <v>42</v>
      </c>
    </row>
    <row r="26" spans="1:15" ht="48" customHeight="1">
      <c r="A26" s="85"/>
      <c r="B26" s="24" t="s">
        <v>54</v>
      </c>
      <c r="C26" s="13">
        <v>24</v>
      </c>
      <c r="D26" s="56">
        <f>(C26/L26)</f>
        <v>1</v>
      </c>
      <c r="E26" s="55">
        <v>12550</v>
      </c>
      <c r="F26" s="40"/>
      <c r="G26" s="21"/>
      <c r="H26" s="17"/>
      <c r="I26" s="40"/>
      <c r="J26" s="21"/>
      <c r="K26" s="17"/>
      <c r="L26" s="13">
        <f>C26+F26+I26</f>
        <v>24</v>
      </c>
      <c r="M26" s="16">
        <f>E26+H26+K26</f>
        <v>12550</v>
      </c>
      <c r="N26" s="13" t="s">
        <v>40</v>
      </c>
      <c r="O26" s="13" t="s">
        <v>42</v>
      </c>
    </row>
    <row r="27" spans="1:15" ht="105.75" customHeight="1">
      <c r="A27" s="34" t="s">
        <v>69</v>
      </c>
      <c r="B27" s="20" t="s">
        <v>70</v>
      </c>
      <c r="C27" s="74"/>
      <c r="D27" s="75"/>
      <c r="E27" s="76"/>
      <c r="F27" s="70">
        <v>1</v>
      </c>
      <c r="G27" s="71">
        <v>1</v>
      </c>
      <c r="H27" s="72">
        <v>80000</v>
      </c>
      <c r="I27" s="12"/>
      <c r="J27" s="12"/>
      <c r="K27" s="17"/>
      <c r="L27" s="13">
        <f t="shared" si="2"/>
        <v>1</v>
      </c>
      <c r="M27" s="16">
        <f t="shared" ref="M27:M28" si="3">E27+H27+K27</f>
        <v>80000</v>
      </c>
      <c r="N27" s="13" t="s">
        <v>40</v>
      </c>
      <c r="O27" s="13" t="s">
        <v>41</v>
      </c>
    </row>
    <row r="28" spans="1:15" ht="69" customHeight="1">
      <c r="A28" s="29" t="s">
        <v>66</v>
      </c>
      <c r="B28" s="23" t="s">
        <v>51</v>
      </c>
      <c r="C28" s="13">
        <v>2</v>
      </c>
      <c r="D28" s="56">
        <f>(C28/L28)</f>
        <v>1</v>
      </c>
      <c r="E28" s="16">
        <v>650000</v>
      </c>
      <c r="F28" s="12"/>
      <c r="G28" s="12"/>
      <c r="H28" s="17"/>
      <c r="I28" s="12"/>
      <c r="J28" s="12"/>
      <c r="K28" s="17"/>
      <c r="L28" s="13">
        <f t="shared" si="2"/>
        <v>2</v>
      </c>
      <c r="M28" s="16">
        <f t="shared" si="3"/>
        <v>650000</v>
      </c>
      <c r="N28" s="13" t="s">
        <v>40</v>
      </c>
      <c r="O28" s="13" t="s">
        <v>41</v>
      </c>
    </row>
    <row r="29" spans="1:15" ht="13.8">
      <c r="A29" s="79" t="s">
        <v>25</v>
      </c>
      <c r="B29" s="80"/>
      <c r="C29" s="14"/>
      <c r="D29" s="14"/>
      <c r="E29" s="16">
        <f>SUM(E24:E28)</f>
        <v>692770</v>
      </c>
      <c r="F29" s="14"/>
      <c r="G29" s="14"/>
      <c r="H29" s="16">
        <f>SUM(H24:H28)</f>
        <v>80000</v>
      </c>
      <c r="I29" s="14"/>
      <c r="J29" s="14"/>
      <c r="K29" s="16">
        <f>SUM(K24:K28)</f>
        <v>15000</v>
      </c>
      <c r="L29" s="14"/>
      <c r="M29" s="16">
        <f>SUM(M24:M28)</f>
        <v>787770</v>
      </c>
      <c r="N29" s="14"/>
      <c r="O29" s="14"/>
    </row>
    <row r="30" spans="1:15" s="8" customFormat="1" ht="24" customHeight="1">
      <c r="A30" s="86" t="s">
        <v>26</v>
      </c>
      <c r="B30" s="87"/>
      <c r="C30" s="6"/>
      <c r="D30" s="6"/>
      <c r="E30" s="7">
        <f>E17+E22+E29</f>
        <v>1302720</v>
      </c>
      <c r="F30" s="6"/>
      <c r="G30" s="6"/>
      <c r="H30" s="7">
        <f>H17+H22+H29</f>
        <v>540720</v>
      </c>
      <c r="I30" s="6"/>
      <c r="J30" s="6"/>
      <c r="K30" s="7">
        <f>K17+K22+K29</f>
        <v>250300</v>
      </c>
      <c r="L30" s="6"/>
      <c r="M30" s="7">
        <f>M17+M22+M29</f>
        <v>2093740</v>
      </c>
      <c r="N30" s="6"/>
      <c r="O30" s="6"/>
    </row>
    <row r="31" spans="1:15" s="1" customFormat="1" ht="28.5" customHeight="1">
      <c r="A31" s="81" t="s">
        <v>33</v>
      </c>
      <c r="B31" s="12" t="s">
        <v>0</v>
      </c>
      <c r="C31" s="78" t="s">
        <v>5</v>
      </c>
      <c r="D31" s="78"/>
      <c r="E31" s="78"/>
      <c r="F31" s="78" t="s">
        <v>6</v>
      </c>
      <c r="G31" s="78"/>
      <c r="H31" s="78"/>
      <c r="I31" s="78" t="s">
        <v>7</v>
      </c>
      <c r="J31" s="78"/>
      <c r="K31" s="78"/>
      <c r="L31" s="78" t="s">
        <v>8</v>
      </c>
      <c r="M31" s="78"/>
      <c r="N31" s="78" t="s">
        <v>11</v>
      </c>
      <c r="O31" s="78" t="s">
        <v>12</v>
      </c>
    </row>
    <row r="32" spans="1:15" s="1" customFormat="1" ht="46.5" customHeight="1">
      <c r="A32" s="81"/>
      <c r="B32" s="13" t="s">
        <v>1</v>
      </c>
      <c r="C32" s="13" t="s">
        <v>2</v>
      </c>
      <c r="D32" s="13" t="s">
        <v>3</v>
      </c>
      <c r="E32" s="13" t="s">
        <v>4</v>
      </c>
      <c r="F32" s="13" t="s">
        <v>2</v>
      </c>
      <c r="G32" s="13" t="s">
        <v>3</v>
      </c>
      <c r="H32" s="13" t="s">
        <v>4</v>
      </c>
      <c r="I32" s="13" t="s">
        <v>2</v>
      </c>
      <c r="J32" s="13" t="s">
        <v>3</v>
      </c>
      <c r="K32" s="13" t="s">
        <v>4</v>
      </c>
      <c r="L32" s="13" t="s">
        <v>9</v>
      </c>
      <c r="M32" s="13" t="s">
        <v>10</v>
      </c>
      <c r="N32" s="78"/>
      <c r="O32" s="78"/>
    </row>
    <row r="33" spans="1:15" ht="13.8">
      <c r="A33" s="82" t="s">
        <v>44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13" t="s">
        <v>13</v>
      </c>
      <c r="O33" s="14"/>
    </row>
    <row r="34" spans="1:15" ht="34.5" customHeight="1">
      <c r="A34" s="83" t="s">
        <v>67</v>
      </c>
      <c r="B34" s="20" t="s">
        <v>34</v>
      </c>
      <c r="C34" s="50">
        <v>10</v>
      </c>
      <c r="D34" s="56">
        <f t="shared" ref="D34:D39" si="4">(C34/L34)</f>
        <v>1</v>
      </c>
      <c r="E34" s="101">
        <v>291862</v>
      </c>
      <c r="F34" s="51"/>
      <c r="G34" s="21"/>
      <c r="H34" s="17"/>
      <c r="I34" s="12"/>
      <c r="J34" s="12"/>
      <c r="K34" s="17"/>
      <c r="L34" s="13">
        <f>C34+F34+I34</f>
        <v>10</v>
      </c>
      <c r="M34" s="106">
        <f>E34+H34+K34</f>
        <v>291862</v>
      </c>
      <c r="N34" s="13" t="s">
        <v>40</v>
      </c>
      <c r="O34" s="13" t="s">
        <v>48</v>
      </c>
    </row>
    <row r="35" spans="1:15" ht="48.75" customHeight="1">
      <c r="A35" s="84"/>
      <c r="B35" s="20" t="s">
        <v>35</v>
      </c>
      <c r="C35" s="50">
        <v>6</v>
      </c>
      <c r="D35" s="56">
        <f t="shared" si="4"/>
        <v>1</v>
      </c>
      <c r="E35" s="102"/>
      <c r="F35" s="51"/>
      <c r="G35" s="21"/>
      <c r="H35" s="17"/>
      <c r="I35" s="12"/>
      <c r="J35" s="12"/>
      <c r="K35" s="17"/>
      <c r="L35" s="13">
        <f t="shared" ref="L35:L39" si="5">C35+F35+I35</f>
        <v>6</v>
      </c>
      <c r="M35" s="107"/>
      <c r="N35" s="13" t="s">
        <v>40</v>
      </c>
      <c r="O35" s="13" t="s">
        <v>48</v>
      </c>
    </row>
    <row r="36" spans="1:15" ht="27.6">
      <c r="A36" s="84"/>
      <c r="B36" s="20" t="s">
        <v>36</v>
      </c>
      <c r="C36" s="50">
        <v>2</v>
      </c>
      <c r="D36" s="56">
        <f t="shared" si="4"/>
        <v>1</v>
      </c>
      <c r="E36" s="102"/>
      <c r="F36" s="51"/>
      <c r="G36" s="21"/>
      <c r="H36" s="17"/>
      <c r="I36" s="12"/>
      <c r="J36" s="12"/>
      <c r="K36" s="17"/>
      <c r="L36" s="13">
        <f t="shared" si="5"/>
        <v>2</v>
      </c>
      <c r="M36" s="107"/>
      <c r="N36" s="13" t="s">
        <v>40</v>
      </c>
      <c r="O36" s="13" t="s">
        <v>48</v>
      </c>
    </row>
    <row r="37" spans="1:15" ht="70.5" customHeight="1">
      <c r="A37" s="85"/>
      <c r="B37" s="20" t="s">
        <v>37</v>
      </c>
      <c r="C37" s="50">
        <v>5</v>
      </c>
      <c r="D37" s="56">
        <f t="shared" si="4"/>
        <v>1</v>
      </c>
      <c r="E37" s="103"/>
      <c r="F37" s="51"/>
      <c r="G37" s="21"/>
      <c r="H37" s="17"/>
      <c r="I37" s="12"/>
      <c r="J37" s="12"/>
      <c r="K37" s="17"/>
      <c r="L37" s="13">
        <f t="shared" si="5"/>
        <v>5</v>
      </c>
      <c r="M37" s="108"/>
      <c r="N37" s="13" t="s">
        <v>40</v>
      </c>
      <c r="O37" s="13" t="s">
        <v>48</v>
      </c>
    </row>
    <row r="38" spans="1:15" ht="55.5" customHeight="1">
      <c r="A38" s="100" t="s">
        <v>68</v>
      </c>
      <c r="B38" s="23" t="s">
        <v>38</v>
      </c>
      <c r="C38" s="13">
        <v>1</v>
      </c>
      <c r="D38" s="56">
        <f t="shared" si="4"/>
        <v>1</v>
      </c>
      <c r="E38" s="16">
        <v>15000</v>
      </c>
      <c r="F38" s="40"/>
      <c r="G38" s="21"/>
      <c r="H38" s="17"/>
      <c r="I38" s="12"/>
      <c r="J38" s="12"/>
      <c r="K38" s="17"/>
      <c r="L38" s="13">
        <f t="shared" si="5"/>
        <v>1</v>
      </c>
      <c r="M38" s="16">
        <f t="shared" ref="M38:M39" si="6">E38+H38+K38</f>
        <v>15000</v>
      </c>
      <c r="N38" s="13" t="s">
        <v>40</v>
      </c>
      <c r="O38" s="13" t="s">
        <v>42</v>
      </c>
    </row>
    <row r="39" spans="1:15" ht="55.5" customHeight="1">
      <c r="A39" s="100"/>
      <c r="B39" s="25" t="s">
        <v>75</v>
      </c>
      <c r="C39" s="13">
        <v>4</v>
      </c>
      <c r="D39" s="56">
        <f t="shared" si="4"/>
        <v>1</v>
      </c>
      <c r="E39" s="16">
        <v>600</v>
      </c>
      <c r="F39" s="40"/>
      <c r="G39" s="21"/>
      <c r="H39" s="17"/>
      <c r="I39" s="40"/>
      <c r="J39" s="21"/>
      <c r="K39" s="17"/>
      <c r="L39" s="13">
        <f t="shared" si="5"/>
        <v>4</v>
      </c>
      <c r="M39" s="16">
        <f t="shared" si="6"/>
        <v>600</v>
      </c>
      <c r="N39" s="13" t="s">
        <v>40</v>
      </c>
      <c r="O39" s="13" t="s">
        <v>42</v>
      </c>
    </row>
    <row r="40" spans="1:15" ht="13.8">
      <c r="A40" s="79" t="s">
        <v>14</v>
      </c>
      <c r="B40" s="80"/>
      <c r="C40" s="14"/>
      <c r="D40" s="14"/>
      <c r="E40" s="16">
        <f>SUM(E34:E39)</f>
        <v>307462</v>
      </c>
      <c r="F40" s="14"/>
      <c r="G40" s="14"/>
      <c r="H40" s="22">
        <f>SUM(H34:H39)</f>
        <v>0</v>
      </c>
      <c r="I40" s="14"/>
      <c r="J40" s="14"/>
      <c r="K40" s="22">
        <f>SUM(K34:K39)</f>
        <v>0</v>
      </c>
      <c r="L40" s="14"/>
      <c r="M40" s="22">
        <f>E40+H40+K40</f>
        <v>307462</v>
      </c>
      <c r="N40" s="14"/>
      <c r="O40" s="14"/>
    </row>
    <row r="41" spans="1:15" ht="13.8">
      <c r="A41" s="82" t="s">
        <v>45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13" t="s">
        <v>13</v>
      </c>
      <c r="O41" s="26"/>
    </row>
    <row r="42" spans="1:15" ht="80.25" customHeight="1">
      <c r="A42" s="63" t="s">
        <v>76</v>
      </c>
      <c r="B42" s="20" t="s">
        <v>73</v>
      </c>
      <c r="C42" s="46"/>
      <c r="D42" s="21"/>
      <c r="E42" s="17"/>
      <c r="F42" s="18">
        <v>11</v>
      </c>
      <c r="G42" s="65">
        <v>0.65</v>
      </c>
      <c r="H42" s="72">
        <v>342049</v>
      </c>
      <c r="I42" s="70">
        <v>10</v>
      </c>
      <c r="J42" s="71">
        <v>1</v>
      </c>
      <c r="K42" s="72">
        <v>184700</v>
      </c>
      <c r="L42" s="70">
        <f>SUM(F42,I42)</f>
        <v>21</v>
      </c>
      <c r="M42" s="72">
        <f>SUM(H42,K42)</f>
        <v>526749</v>
      </c>
      <c r="N42" s="41" t="s">
        <v>40</v>
      </c>
      <c r="O42" s="41" t="s">
        <v>48</v>
      </c>
    </row>
    <row r="43" spans="1:15" ht="84.75" customHeight="1">
      <c r="A43" s="98" t="s">
        <v>77</v>
      </c>
      <c r="B43" s="20" t="s">
        <v>73</v>
      </c>
      <c r="C43" s="13">
        <v>21</v>
      </c>
      <c r="D43" s="56">
        <f>(C43/L43)</f>
        <v>1</v>
      </c>
      <c r="E43" s="66">
        <v>1427743</v>
      </c>
      <c r="F43" s="49"/>
      <c r="G43" s="53"/>
      <c r="H43" s="54"/>
      <c r="I43" s="12"/>
      <c r="J43" s="12"/>
      <c r="K43" s="17"/>
      <c r="L43" s="13">
        <f t="shared" ref="L43:L44" si="7">C43+F43+I43</f>
        <v>21</v>
      </c>
      <c r="M43" s="16">
        <f t="shared" ref="M43:M44" si="8">E43+H43+K43</f>
        <v>1427743</v>
      </c>
      <c r="N43" s="13" t="s">
        <v>40</v>
      </c>
      <c r="O43" s="13" t="s">
        <v>41</v>
      </c>
    </row>
    <row r="44" spans="1:15" ht="51.75" customHeight="1">
      <c r="A44" s="99"/>
      <c r="B44" s="20" t="s">
        <v>52</v>
      </c>
      <c r="C44" s="13">
        <v>1</v>
      </c>
      <c r="D44" s="56">
        <f>(C44/L44)</f>
        <v>1</v>
      </c>
      <c r="E44" s="16">
        <v>459500</v>
      </c>
      <c r="F44" s="12"/>
      <c r="G44" s="12"/>
      <c r="H44" s="17"/>
      <c r="I44" s="12"/>
      <c r="J44" s="12"/>
      <c r="K44" s="17"/>
      <c r="L44" s="13">
        <f t="shared" si="7"/>
        <v>1</v>
      </c>
      <c r="M44" s="16">
        <f t="shared" si="8"/>
        <v>459500</v>
      </c>
      <c r="N44" s="13" t="s">
        <v>40</v>
      </c>
      <c r="O44" s="13" t="s">
        <v>41</v>
      </c>
    </row>
    <row r="45" spans="1:15" ht="13.8">
      <c r="A45" s="79" t="s">
        <v>46</v>
      </c>
      <c r="B45" s="80"/>
      <c r="C45" s="12"/>
      <c r="D45" s="12"/>
      <c r="E45" s="16">
        <f>SUM(E42:E44)</f>
        <v>1887243</v>
      </c>
      <c r="F45" s="12"/>
      <c r="G45" s="12"/>
      <c r="H45" s="16">
        <f>SUM(H42:H44)</f>
        <v>342049</v>
      </c>
      <c r="I45" s="12"/>
      <c r="J45" s="12"/>
      <c r="K45" s="16">
        <f>SUM(K42:K44)</f>
        <v>184700</v>
      </c>
      <c r="L45" s="44"/>
      <c r="M45" s="16">
        <f>E45+H45+K45</f>
        <v>2413992</v>
      </c>
      <c r="N45" s="12"/>
      <c r="O45" s="12"/>
    </row>
    <row r="46" spans="1:15" s="8" customFormat="1" ht="25.5" customHeight="1">
      <c r="A46" s="96" t="s">
        <v>27</v>
      </c>
      <c r="B46" s="97"/>
      <c r="C46" s="47"/>
      <c r="D46" s="47"/>
      <c r="E46" s="30">
        <f>E40+E45</f>
        <v>2194705</v>
      </c>
      <c r="F46" s="47"/>
      <c r="G46" s="47"/>
      <c r="H46" s="30">
        <f>H40+H45</f>
        <v>342049</v>
      </c>
      <c r="I46" s="47"/>
      <c r="J46" s="47"/>
      <c r="K46" s="30">
        <f>K40+K45</f>
        <v>184700</v>
      </c>
      <c r="L46" s="47"/>
      <c r="M46" s="30">
        <f>E46+H46+K46</f>
        <v>2721454</v>
      </c>
      <c r="N46" s="47"/>
      <c r="O46" s="47"/>
    </row>
    <row r="47" spans="1:15" s="10" customFormat="1" ht="28.5" customHeight="1">
      <c r="A47" s="95" t="s">
        <v>16</v>
      </c>
      <c r="B47" s="95"/>
      <c r="C47" s="45"/>
      <c r="D47" s="45"/>
      <c r="E47" s="43">
        <f>E11+E30+E46</f>
        <v>6705708</v>
      </c>
      <c r="F47" s="45"/>
      <c r="G47" s="45"/>
      <c r="H47" s="43">
        <f>H11+H30+H46</f>
        <v>1925192</v>
      </c>
      <c r="I47" s="45"/>
      <c r="J47" s="45"/>
      <c r="K47" s="43">
        <f>K11+K30+K46</f>
        <v>1765000</v>
      </c>
      <c r="L47" s="45"/>
      <c r="M47" s="43">
        <f>E47+H47+K47</f>
        <v>10395900</v>
      </c>
      <c r="N47" s="45"/>
      <c r="O47" s="45"/>
    </row>
    <row r="48" spans="1:15" s="10" customFormat="1" ht="28.5" customHeight="1">
      <c r="A48" s="90" t="s">
        <v>71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2"/>
      <c r="N48" s="109" t="s">
        <v>72</v>
      </c>
      <c r="O48" s="110"/>
    </row>
    <row r="49" spans="1:16" s="10" customFormat="1" ht="28.5" customHeight="1">
      <c r="A49" s="90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2"/>
      <c r="M49" s="61">
        <f>SUM(M6,M7,M8)</f>
        <v>5578846</v>
      </c>
      <c r="N49" s="93">
        <v>0.56699999999999995</v>
      </c>
      <c r="O49" s="94"/>
    </row>
    <row r="50" spans="1:16" ht="30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37" t="s">
        <v>53</v>
      </c>
      <c r="M50" s="38">
        <f>SUM(M6,M7,M8,M15,M19,M20,M27,M28,M34,M35,M36,M37,M42,M43,M44)</f>
        <v>9840000</v>
      </c>
      <c r="N50" s="27"/>
      <c r="O50" s="27"/>
      <c r="P50" s="5"/>
    </row>
    <row r="51" spans="1:16" ht="30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31" t="s">
        <v>49</v>
      </c>
      <c r="M51" s="62">
        <f>M16</f>
        <v>405000</v>
      </c>
      <c r="N51" s="27"/>
      <c r="O51" s="27"/>
      <c r="P51" s="5"/>
    </row>
    <row r="52" spans="1:16" ht="22.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31" t="s">
        <v>42</v>
      </c>
      <c r="M52" s="32">
        <f>M9+M21+M24+M25+M26+M38+M39</f>
        <v>150900</v>
      </c>
      <c r="N52" s="27"/>
      <c r="O52" s="27"/>
      <c r="P52" s="5"/>
    </row>
    <row r="53" spans="1:1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</row>
    <row r="54" spans="1:1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</row>
    <row r="55" spans="1:1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</row>
    <row r="56" spans="1:1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</row>
    <row r="57" spans="1:1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</row>
    <row r="60" spans="1:1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</sheetData>
  <mergeCells count="50">
    <mergeCell ref="E34:E37"/>
    <mergeCell ref="M19:M20"/>
    <mergeCell ref="M34:M37"/>
    <mergeCell ref="A48:M48"/>
    <mergeCell ref="N48:O48"/>
    <mergeCell ref="F31:H31"/>
    <mergeCell ref="I31:K31"/>
    <mergeCell ref="L31:M31"/>
    <mergeCell ref="A49:L49"/>
    <mergeCell ref="N49:O49"/>
    <mergeCell ref="A30:B30"/>
    <mergeCell ref="A47:B47"/>
    <mergeCell ref="A45:B45"/>
    <mergeCell ref="A46:B46"/>
    <mergeCell ref="A43:A44"/>
    <mergeCell ref="A41:M41"/>
    <mergeCell ref="A33:M33"/>
    <mergeCell ref="A40:B40"/>
    <mergeCell ref="A34:A37"/>
    <mergeCell ref="A38:A39"/>
    <mergeCell ref="O31:O32"/>
    <mergeCell ref="N31:N32"/>
    <mergeCell ref="A31:A32"/>
    <mergeCell ref="C31:E31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E19:E20"/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</mergeCells>
  <pageMargins left="0.39370078740157483" right="0.39370078740157483" top="0.39370078740157483" bottom="0.39370078740157483" header="0.31496062992125984" footer="0.31496062992125984"/>
  <pageSetup paperSize="9" scale="45" orientation="landscape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Renia</cp:lastModifiedBy>
  <cp:lastPrinted>2020-02-11T11:33:43Z</cp:lastPrinted>
  <dcterms:created xsi:type="dcterms:W3CDTF">2015-11-13T12:14:29Z</dcterms:created>
  <dcterms:modified xsi:type="dcterms:W3CDTF">2020-03-10T10:47:16Z</dcterms:modified>
</cp:coreProperties>
</file>